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choang\Downloads\"/>
    </mc:Choice>
  </mc:AlternateContent>
  <xr:revisionPtr revIDLastSave="0" documentId="8_{0BFCB077-EAAD-4C63-96F2-A759A39CAD76}" xr6:coauthVersionLast="47" xr6:coauthVersionMax="47" xr10:uidLastSave="{00000000-0000-0000-0000-000000000000}"/>
  <bookViews>
    <workbookView xWindow="-28920" yWindow="7710" windowWidth="29040" windowHeight="15720" tabRatio="787" activeTab="1" xr2:uid="{00000000-000D-0000-FFFF-FFFF00000000}"/>
  </bookViews>
  <sheets>
    <sheet name="T1 Summary of Enrolment" sheetId="1" r:id="rId1"/>
    <sheet name="T2 Graduate Enrol" sheetId="16" r:id="rId2"/>
    <sheet name="T3 Enrol by Inst and Level" sheetId="22" r:id="rId3"/>
    <sheet name="T4 Enrol by Level and Prog" sheetId="23" r:id="rId4"/>
    <sheet name="T5 International Enrol" sheetId="24" r:id="rId5"/>
    <sheet name="T6 International Enrol by Prog" sheetId="25" r:id="rId6"/>
    <sheet name="T7 Enrolment by Gender" sheetId="26" r:id="rId7"/>
  </sheets>
  <externalReferences>
    <externalReference r:id="rId8"/>
  </externalReferences>
  <definedNames>
    <definedName name="_xlnm.Print_Area" localSheetId="0">'T1 Summary of Enrolment'!$A$1:$K$104</definedName>
    <definedName name="_xlnm.Print_Area" localSheetId="2">'T3 Enrol by Inst and Level'!$A$1:$R$294</definedName>
    <definedName name="_xlnm.Print_Area" localSheetId="3">'T4 Enrol by Level and Prog'!$A$1:$R$57</definedName>
    <definedName name="_xlnm.Print_Area" localSheetId="5">'T6 International Enrol by Prog'!$A$1:$R$58</definedName>
    <definedName name="_xlnm.Print_Area" localSheetId="6">'T7 Enrolment by Gender'!$A$1:$K$86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0" i="16" l="1"/>
  <c r="D30" i="16"/>
  <c r="D30" i="1"/>
  <c r="C30" i="1"/>
  <c r="B30" i="1"/>
  <c r="D90" i="1"/>
  <c r="D60" i="1"/>
  <c r="E30" i="1"/>
  <c r="H75" i="26" l="1"/>
  <c r="G75" i="26"/>
  <c r="F75" i="26"/>
  <c r="E76" i="26"/>
  <c r="G76" i="26" s="1"/>
  <c r="E75" i="26"/>
  <c r="H50" i="26"/>
  <c r="F50" i="26"/>
  <c r="E51" i="26"/>
  <c r="F51" i="26" s="1"/>
  <c r="E50" i="26"/>
  <c r="G50" i="26" s="1"/>
  <c r="E26" i="26"/>
  <c r="F26" i="26" s="1"/>
  <c r="E25" i="26"/>
  <c r="H25" i="26" s="1"/>
  <c r="E24" i="26"/>
  <c r="B37" i="22"/>
  <c r="B38" i="22"/>
  <c r="B39" i="22"/>
  <c r="B40" i="22"/>
  <c r="B41" i="22"/>
  <c r="B42" i="22"/>
  <c r="B43" i="22"/>
  <c r="B44" i="22"/>
  <c r="B45" i="22"/>
  <c r="B47" i="22"/>
  <c r="B49" i="22"/>
  <c r="B50" i="22"/>
  <c r="B51" i="22"/>
  <c r="B52" i="22"/>
  <c r="B53" i="22"/>
  <c r="B55" i="22"/>
  <c r="B56" i="22"/>
  <c r="B57" i="22"/>
  <c r="B58" i="22"/>
  <c r="B59" i="22"/>
  <c r="B60" i="22"/>
  <c r="B68" i="22"/>
  <c r="B69" i="22"/>
  <c r="B70" i="22"/>
  <c r="B71" i="22"/>
  <c r="B72" i="22"/>
  <c r="B73" i="22"/>
  <c r="B74" i="22"/>
  <c r="B75" i="22"/>
  <c r="B76" i="22"/>
  <c r="B77" i="22"/>
  <c r="B78" i="22"/>
  <c r="B79" i="22"/>
  <c r="B80" i="22"/>
  <c r="B81" i="22"/>
  <c r="B82" i="22"/>
  <c r="B83" i="22"/>
  <c r="B84" i="22"/>
  <c r="B85" i="22"/>
  <c r="B86" i="22"/>
  <c r="B87" i="22"/>
  <c r="B88" i="22"/>
  <c r="B89" i="22"/>
  <c r="B90" i="22"/>
  <c r="B91" i="22"/>
  <c r="B99" i="22"/>
  <c r="B100" i="22"/>
  <c r="B101" i="22"/>
  <c r="B102" i="22"/>
  <c r="B103" i="22"/>
  <c r="B104" i="22"/>
  <c r="B105" i="22"/>
  <c r="B106" i="22"/>
  <c r="B107" i="22"/>
  <c r="B108" i="22"/>
  <c r="B109" i="22"/>
  <c r="B110" i="22"/>
  <c r="B111" i="22"/>
  <c r="B112" i="22"/>
  <c r="B113" i="22"/>
  <c r="B114" i="22"/>
  <c r="B115" i="22"/>
  <c r="B117" i="22"/>
  <c r="B118" i="22"/>
  <c r="B119" i="22"/>
  <c r="B120" i="22"/>
  <c r="B121" i="22"/>
  <c r="B122" i="22"/>
  <c r="B155" i="22"/>
  <c r="B186" i="22"/>
  <c r="B192" i="22"/>
  <c r="B193" i="22"/>
  <c r="B194" i="22"/>
  <c r="B195" i="22"/>
  <c r="B196" i="22"/>
  <c r="B197" i="22"/>
  <c r="B198" i="22"/>
  <c r="B199" i="22"/>
  <c r="B200" i="22"/>
  <c r="B202" i="22"/>
  <c r="B204" i="22"/>
  <c r="B205" i="22"/>
  <c r="B206" i="22"/>
  <c r="B207" i="22"/>
  <c r="B208" i="22"/>
  <c r="B210" i="22"/>
  <c r="B211" i="22"/>
  <c r="B212" i="22"/>
  <c r="B213" i="22"/>
  <c r="B214" i="22"/>
  <c r="B215" i="22"/>
  <c r="B232" i="22"/>
  <c r="B234" i="22"/>
  <c r="B48" i="22" s="1"/>
  <c r="B240" i="22"/>
  <c r="B279" i="22"/>
  <c r="C37" i="22"/>
  <c r="C38" i="22"/>
  <c r="C39" i="22"/>
  <c r="C40" i="22"/>
  <c r="C41" i="22"/>
  <c r="C42" i="22"/>
  <c r="C43" i="22"/>
  <c r="C44" i="22"/>
  <c r="C45" i="22"/>
  <c r="C47" i="22"/>
  <c r="C49" i="22"/>
  <c r="C50" i="22"/>
  <c r="C51" i="22"/>
  <c r="C52" i="22"/>
  <c r="C53" i="22"/>
  <c r="C55" i="22"/>
  <c r="C56" i="22"/>
  <c r="C57" i="22"/>
  <c r="C58" i="22"/>
  <c r="C59" i="22"/>
  <c r="C60" i="22"/>
  <c r="C68" i="22"/>
  <c r="C69" i="22"/>
  <c r="C70" i="22"/>
  <c r="C71" i="22"/>
  <c r="C72" i="22"/>
  <c r="C73" i="22"/>
  <c r="C74" i="22"/>
  <c r="C75" i="22"/>
  <c r="C76" i="22"/>
  <c r="C77" i="22"/>
  <c r="C78" i="22"/>
  <c r="C79" i="22"/>
  <c r="C80" i="22"/>
  <c r="C81" i="22"/>
  <c r="C82" i="22"/>
  <c r="C83" i="22"/>
  <c r="C84" i="22"/>
  <c r="C85" i="22"/>
  <c r="C86" i="22"/>
  <c r="C87" i="22"/>
  <c r="C88" i="22"/>
  <c r="C89" i="22"/>
  <c r="C90" i="22"/>
  <c r="C91" i="22"/>
  <c r="C99" i="22"/>
  <c r="C100" i="22"/>
  <c r="C101" i="22"/>
  <c r="C102" i="22"/>
  <c r="C103" i="22"/>
  <c r="C104" i="22"/>
  <c r="C105" i="22"/>
  <c r="C106" i="22"/>
  <c r="C107" i="22"/>
  <c r="C108" i="22"/>
  <c r="C109" i="22"/>
  <c r="C110" i="22"/>
  <c r="C111" i="22"/>
  <c r="C112" i="22"/>
  <c r="C113" i="22"/>
  <c r="C114" i="22"/>
  <c r="C115" i="22"/>
  <c r="C117" i="22"/>
  <c r="C118" i="22"/>
  <c r="C119" i="22"/>
  <c r="C120" i="22"/>
  <c r="C121" i="22"/>
  <c r="C122" i="22"/>
  <c r="C155" i="22"/>
  <c r="C186" i="22"/>
  <c r="C192" i="22"/>
  <c r="C193" i="22"/>
  <c r="C194" i="22"/>
  <c r="C195" i="22"/>
  <c r="C196" i="22"/>
  <c r="C197" i="22"/>
  <c r="C198" i="22"/>
  <c r="C199" i="22"/>
  <c r="C200" i="22"/>
  <c r="C202" i="22"/>
  <c r="C204" i="22"/>
  <c r="C205" i="22"/>
  <c r="C206" i="22"/>
  <c r="C207" i="22"/>
  <c r="C208" i="22"/>
  <c r="C210" i="22"/>
  <c r="C211" i="22"/>
  <c r="C212" i="22"/>
  <c r="C213" i="22"/>
  <c r="C214" i="22"/>
  <c r="C215" i="22"/>
  <c r="C232" i="22"/>
  <c r="C234" i="22"/>
  <c r="C48" i="22" s="1"/>
  <c r="C240" i="22"/>
  <c r="C279" i="22"/>
  <c r="D37" i="22"/>
  <c r="D38" i="22"/>
  <c r="D39" i="22"/>
  <c r="D40" i="22"/>
  <c r="D41" i="22"/>
  <c r="D42" i="22"/>
  <c r="D43" i="22"/>
  <c r="D44" i="22"/>
  <c r="D45" i="22"/>
  <c r="D47" i="22"/>
  <c r="D49" i="22"/>
  <c r="D50" i="22"/>
  <c r="D51" i="22"/>
  <c r="D52" i="22"/>
  <c r="D53" i="22"/>
  <c r="D55" i="22"/>
  <c r="D56" i="22"/>
  <c r="D57" i="22"/>
  <c r="D58" i="22"/>
  <c r="D59" i="22"/>
  <c r="D60" i="22"/>
  <c r="D68" i="22"/>
  <c r="D69" i="22"/>
  <c r="D70" i="22"/>
  <c r="D71" i="22"/>
  <c r="D72" i="22"/>
  <c r="D73" i="22"/>
  <c r="D74" i="22"/>
  <c r="D75" i="22"/>
  <c r="D76" i="22"/>
  <c r="D77" i="22"/>
  <c r="D78" i="22"/>
  <c r="D79" i="22"/>
  <c r="D80" i="22"/>
  <c r="D81" i="22"/>
  <c r="D82" i="22"/>
  <c r="D83" i="22"/>
  <c r="D84" i="22"/>
  <c r="D85" i="22"/>
  <c r="D86" i="22"/>
  <c r="D87" i="22"/>
  <c r="D88" i="22"/>
  <c r="D89" i="22"/>
  <c r="D90" i="22"/>
  <c r="D91" i="22"/>
  <c r="D99" i="22"/>
  <c r="D100" i="22"/>
  <c r="D101" i="22"/>
  <c r="D102" i="22"/>
  <c r="D103" i="22"/>
  <c r="D104" i="22"/>
  <c r="D105" i="22"/>
  <c r="D106" i="22"/>
  <c r="D107" i="22"/>
  <c r="D108" i="22"/>
  <c r="D109" i="22"/>
  <c r="D110" i="22"/>
  <c r="D111" i="22"/>
  <c r="D112" i="22"/>
  <c r="D113" i="22"/>
  <c r="D114" i="22"/>
  <c r="D115" i="22"/>
  <c r="D117" i="22"/>
  <c r="D118" i="22"/>
  <c r="D119" i="22"/>
  <c r="D120" i="22"/>
  <c r="D121" i="22"/>
  <c r="D122" i="22"/>
  <c r="D155" i="22"/>
  <c r="D186" i="22"/>
  <c r="D192" i="22"/>
  <c r="D193" i="22"/>
  <c r="D194" i="22"/>
  <c r="D195" i="22"/>
  <c r="D196" i="22"/>
  <c r="D197" i="22"/>
  <c r="D198" i="22"/>
  <c r="D199" i="22"/>
  <c r="D200" i="22"/>
  <c r="D202" i="22"/>
  <c r="D204" i="22"/>
  <c r="D205" i="22"/>
  <c r="D206" i="22"/>
  <c r="D207" i="22"/>
  <c r="D208" i="22"/>
  <c r="D210" i="22"/>
  <c r="D211" i="22"/>
  <c r="D212" i="22"/>
  <c r="D213" i="22"/>
  <c r="D214" i="22"/>
  <c r="D215" i="22"/>
  <c r="D232" i="22"/>
  <c r="D46" i="22" s="1"/>
  <c r="D234" i="22"/>
  <c r="D48" i="22" s="1"/>
  <c r="D240" i="22"/>
  <c r="D54" i="22" s="1"/>
  <c r="D279" i="22"/>
  <c r="E37" i="22"/>
  <c r="E38" i="22"/>
  <c r="E39" i="22"/>
  <c r="E40" i="22"/>
  <c r="E41" i="22"/>
  <c r="E42" i="22"/>
  <c r="E43" i="22"/>
  <c r="E44" i="22"/>
  <c r="E45" i="22"/>
  <c r="E47" i="22"/>
  <c r="E48" i="22"/>
  <c r="E49" i="22"/>
  <c r="E50" i="22"/>
  <c r="E51" i="22"/>
  <c r="E52" i="22"/>
  <c r="E53" i="22"/>
  <c r="E55" i="22"/>
  <c r="E56" i="22"/>
  <c r="E57" i="22"/>
  <c r="E58" i="22"/>
  <c r="E59" i="22"/>
  <c r="E60" i="22"/>
  <c r="E68" i="22"/>
  <c r="E69" i="22"/>
  <c r="E70" i="22"/>
  <c r="E71" i="22"/>
  <c r="E72" i="22"/>
  <c r="E73" i="22"/>
  <c r="E74" i="22"/>
  <c r="E75" i="22"/>
  <c r="E76" i="22"/>
  <c r="E77" i="22"/>
  <c r="E78" i="22"/>
  <c r="E79" i="22"/>
  <c r="E80" i="22"/>
  <c r="E81" i="22"/>
  <c r="E82" i="22"/>
  <c r="E83" i="22"/>
  <c r="E84" i="22"/>
  <c r="E85" i="22"/>
  <c r="E86" i="22"/>
  <c r="E87" i="22"/>
  <c r="E88" i="22"/>
  <c r="E89" i="22"/>
  <c r="E90" i="22"/>
  <c r="E91" i="22"/>
  <c r="E99" i="22"/>
  <c r="E100" i="22"/>
  <c r="E101" i="22"/>
  <c r="E102" i="22"/>
  <c r="E103" i="22"/>
  <c r="E104" i="22"/>
  <c r="E105" i="22"/>
  <c r="E106" i="22"/>
  <c r="E107" i="22"/>
  <c r="E108" i="22"/>
  <c r="E109" i="22"/>
  <c r="E110" i="22"/>
  <c r="E111" i="22"/>
  <c r="E112" i="22"/>
  <c r="E113" i="22"/>
  <c r="E114" i="22"/>
  <c r="E115" i="22"/>
  <c r="E117" i="22"/>
  <c r="E118" i="22"/>
  <c r="E119" i="22"/>
  <c r="E120" i="22"/>
  <c r="E121" i="22"/>
  <c r="E122" i="22"/>
  <c r="E155" i="22"/>
  <c r="E186" i="22"/>
  <c r="E192" i="22"/>
  <c r="E193" i="22"/>
  <c r="E194" i="22"/>
  <c r="E195" i="22"/>
  <c r="E196" i="22"/>
  <c r="E197" i="22"/>
  <c r="E198" i="22"/>
  <c r="E199" i="22"/>
  <c r="E200" i="22"/>
  <c r="E202" i="22"/>
  <c r="E203" i="22"/>
  <c r="E204" i="22"/>
  <c r="E205" i="22"/>
  <c r="E206" i="22"/>
  <c r="E207" i="22"/>
  <c r="E208" i="22"/>
  <c r="E210" i="22"/>
  <c r="E211" i="22"/>
  <c r="E212" i="22"/>
  <c r="E213" i="22"/>
  <c r="E214" i="22"/>
  <c r="E215" i="22"/>
  <c r="E232" i="22"/>
  <c r="E46" i="22" s="1"/>
  <c r="E240" i="22"/>
  <c r="E54" i="22" s="1"/>
  <c r="E279" i="22"/>
  <c r="F37" i="22"/>
  <c r="F38" i="22"/>
  <c r="F39" i="22"/>
  <c r="F40" i="22"/>
  <c r="F41" i="22"/>
  <c r="F42" i="22"/>
  <c r="F43" i="22"/>
  <c r="F44" i="22"/>
  <c r="F45" i="22"/>
  <c r="F47" i="22"/>
  <c r="F48" i="22"/>
  <c r="F49" i="22"/>
  <c r="F50" i="22"/>
  <c r="F51" i="22"/>
  <c r="F52" i="22"/>
  <c r="F53" i="22"/>
  <c r="F55" i="22"/>
  <c r="F56" i="22"/>
  <c r="F57" i="22"/>
  <c r="F58" i="22"/>
  <c r="F59" i="22"/>
  <c r="F60" i="22"/>
  <c r="F68" i="22"/>
  <c r="F69" i="22"/>
  <c r="F70" i="22"/>
  <c r="F71" i="22"/>
  <c r="F72" i="22"/>
  <c r="F73" i="22"/>
  <c r="F74" i="22"/>
  <c r="F75" i="22"/>
  <c r="F76" i="22"/>
  <c r="F77" i="22"/>
  <c r="F78" i="22"/>
  <c r="F79" i="22"/>
  <c r="F80" i="22"/>
  <c r="F81" i="22"/>
  <c r="F82" i="22"/>
  <c r="F83" i="22"/>
  <c r="F84" i="22"/>
  <c r="F85" i="22"/>
  <c r="F86" i="22"/>
  <c r="F87" i="22"/>
  <c r="F88" i="22"/>
  <c r="F89" i="22"/>
  <c r="F90" i="22"/>
  <c r="F91" i="22"/>
  <c r="F99" i="22"/>
  <c r="F100" i="22"/>
  <c r="F101" i="22"/>
  <c r="F102" i="22"/>
  <c r="F103" i="22"/>
  <c r="F104" i="22"/>
  <c r="F105" i="22"/>
  <c r="F106" i="22"/>
  <c r="F107" i="22"/>
  <c r="F108" i="22"/>
  <c r="F109" i="22"/>
  <c r="F110" i="22"/>
  <c r="F111" i="22"/>
  <c r="F112" i="22"/>
  <c r="F113" i="22"/>
  <c r="F114" i="22"/>
  <c r="F115" i="22"/>
  <c r="F117" i="22"/>
  <c r="F118" i="22"/>
  <c r="F119" i="22"/>
  <c r="F120" i="22"/>
  <c r="F121" i="22"/>
  <c r="F122" i="22"/>
  <c r="F155" i="22"/>
  <c r="F186" i="22"/>
  <c r="F192" i="22"/>
  <c r="F193" i="22"/>
  <c r="F194" i="22"/>
  <c r="F195" i="22"/>
  <c r="F196" i="22"/>
  <c r="F197" i="22"/>
  <c r="F198" i="22"/>
  <c r="F199" i="22"/>
  <c r="F200" i="22"/>
  <c r="F202" i="22"/>
  <c r="F203" i="22"/>
  <c r="F204" i="22"/>
  <c r="F205" i="22"/>
  <c r="F206" i="22"/>
  <c r="F207" i="22"/>
  <c r="F208" i="22"/>
  <c r="F210" i="22"/>
  <c r="F211" i="22"/>
  <c r="F212" i="22"/>
  <c r="F26" i="22" s="1"/>
  <c r="F213" i="22"/>
  <c r="F214" i="22"/>
  <c r="F215" i="22"/>
  <c r="F232" i="22"/>
  <c r="F46" i="22" s="1"/>
  <c r="F240" i="22"/>
  <c r="F54" i="22" s="1"/>
  <c r="F279" i="22"/>
  <c r="G37" i="22"/>
  <c r="G38" i="22"/>
  <c r="G39" i="22"/>
  <c r="G40" i="22"/>
  <c r="G41" i="22"/>
  <c r="G42" i="22"/>
  <c r="G43" i="22"/>
  <c r="G44" i="22"/>
  <c r="G45" i="22"/>
  <c r="G47" i="22"/>
  <c r="G48" i="22"/>
  <c r="G49" i="22"/>
  <c r="G50" i="22"/>
  <c r="G51" i="22"/>
  <c r="G52" i="22"/>
  <c r="G53" i="22"/>
  <c r="G55" i="22"/>
  <c r="G56" i="22"/>
  <c r="G57" i="22"/>
  <c r="G58" i="22"/>
  <c r="G59" i="22"/>
  <c r="G60" i="22"/>
  <c r="G68" i="22"/>
  <c r="G69" i="22"/>
  <c r="G70" i="22"/>
  <c r="G71" i="22"/>
  <c r="G72" i="22"/>
  <c r="G73" i="22"/>
  <c r="G74" i="22"/>
  <c r="G75" i="22"/>
  <c r="G76" i="22"/>
  <c r="G77" i="22"/>
  <c r="G78" i="22"/>
  <c r="G79" i="22"/>
  <c r="G80" i="22"/>
  <c r="G81" i="22"/>
  <c r="G82" i="22"/>
  <c r="G83" i="22"/>
  <c r="G84" i="22"/>
  <c r="G85" i="22"/>
  <c r="G86" i="22"/>
  <c r="G87" i="22"/>
  <c r="G88" i="22"/>
  <c r="G89" i="22"/>
  <c r="G90" i="22"/>
  <c r="G91" i="22"/>
  <c r="G99" i="22"/>
  <c r="G100" i="22"/>
  <c r="G101" i="22"/>
  <c r="G102" i="22"/>
  <c r="G103" i="22"/>
  <c r="G104" i="22"/>
  <c r="G105" i="22"/>
  <c r="G106" i="22"/>
  <c r="G107" i="22"/>
  <c r="G108" i="22"/>
  <c r="G109" i="22"/>
  <c r="G110" i="22"/>
  <c r="G111" i="22"/>
  <c r="G112" i="22"/>
  <c r="G113" i="22"/>
  <c r="G114" i="22"/>
  <c r="G115" i="22"/>
  <c r="G117" i="22"/>
  <c r="G118" i="22"/>
  <c r="G119" i="22"/>
  <c r="G120" i="22"/>
  <c r="G121" i="22"/>
  <c r="G122" i="22"/>
  <c r="G155" i="22"/>
  <c r="G186" i="22"/>
  <c r="G192" i="22"/>
  <c r="G193" i="22"/>
  <c r="G194" i="22"/>
  <c r="G195" i="22"/>
  <c r="G196" i="22"/>
  <c r="G197" i="22"/>
  <c r="G198" i="22"/>
  <c r="G199" i="22"/>
  <c r="G200" i="22"/>
  <c r="G202" i="22"/>
  <c r="G203" i="22"/>
  <c r="G204" i="22"/>
  <c r="G205" i="22"/>
  <c r="G206" i="22"/>
  <c r="G207" i="22"/>
  <c r="G208" i="22"/>
  <c r="G210" i="22"/>
  <c r="G211" i="22"/>
  <c r="G212" i="22"/>
  <c r="G213" i="22"/>
  <c r="G214" i="22"/>
  <c r="G215" i="22"/>
  <c r="G232" i="22"/>
  <c r="G240" i="22"/>
  <c r="G209" i="22" s="1"/>
  <c r="G279" i="22"/>
  <c r="H37" i="22"/>
  <c r="H38" i="22"/>
  <c r="H39" i="22"/>
  <c r="H40" i="22"/>
  <c r="H41" i="22"/>
  <c r="H42" i="22"/>
  <c r="H43" i="22"/>
  <c r="H44" i="22"/>
  <c r="H45" i="22"/>
  <c r="H47" i="22"/>
  <c r="H48" i="22"/>
  <c r="H49" i="22"/>
  <c r="H50" i="22"/>
  <c r="H51" i="22"/>
  <c r="H52" i="22"/>
  <c r="H53" i="22"/>
  <c r="H55" i="22"/>
  <c r="H56" i="22"/>
  <c r="H57" i="22"/>
  <c r="H58" i="22"/>
  <c r="H59" i="22"/>
  <c r="H60" i="22"/>
  <c r="H68" i="22"/>
  <c r="H69" i="22"/>
  <c r="H70" i="22"/>
  <c r="H71" i="22"/>
  <c r="H72" i="22"/>
  <c r="H73" i="22"/>
  <c r="H74" i="22"/>
  <c r="H75" i="22"/>
  <c r="H76" i="22"/>
  <c r="H77" i="22"/>
  <c r="H78" i="22"/>
  <c r="H79" i="22"/>
  <c r="H80" i="22"/>
  <c r="H81" i="22"/>
  <c r="H82" i="22"/>
  <c r="H83" i="22"/>
  <c r="H84" i="22"/>
  <c r="H85" i="22"/>
  <c r="H86" i="22"/>
  <c r="H87" i="22"/>
  <c r="H88" i="22"/>
  <c r="H89" i="22"/>
  <c r="H90" i="22"/>
  <c r="H91" i="22"/>
  <c r="H99" i="22"/>
  <c r="H100" i="22"/>
  <c r="H101" i="22"/>
  <c r="H102" i="22"/>
  <c r="H103" i="22"/>
  <c r="H104" i="22"/>
  <c r="H105" i="22"/>
  <c r="H106" i="22"/>
  <c r="H107" i="22"/>
  <c r="H108" i="22"/>
  <c r="H109" i="22"/>
  <c r="H110" i="22"/>
  <c r="H111" i="22"/>
  <c r="H112" i="22"/>
  <c r="H113" i="22"/>
  <c r="H114" i="22"/>
  <c r="H115" i="22"/>
  <c r="H117" i="22"/>
  <c r="H118" i="22"/>
  <c r="H119" i="22"/>
  <c r="H120" i="22"/>
  <c r="H121" i="22"/>
  <c r="H122" i="22"/>
  <c r="H155" i="22"/>
  <c r="H186" i="22"/>
  <c r="H192" i="22"/>
  <c r="H193" i="22"/>
  <c r="H194" i="22"/>
  <c r="H195" i="22"/>
  <c r="H196" i="22"/>
  <c r="H197" i="22"/>
  <c r="H198" i="22"/>
  <c r="H199" i="22"/>
  <c r="H200" i="22"/>
  <c r="H202" i="22"/>
  <c r="H203" i="22"/>
  <c r="H204" i="22"/>
  <c r="H205" i="22"/>
  <c r="H206" i="22"/>
  <c r="H207" i="22"/>
  <c r="H208" i="22"/>
  <c r="H210" i="22"/>
  <c r="H211" i="22"/>
  <c r="H212" i="22"/>
  <c r="H213" i="22"/>
  <c r="H214" i="22"/>
  <c r="H215" i="22"/>
  <c r="H232" i="22"/>
  <c r="H46" i="22" s="1"/>
  <c r="H240" i="22"/>
  <c r="H279" i="22"/>
  <c r="I37" i="22"/>
  <c r="I38" i="22"/>
  <c r="I39" i="22"/>
  <c r="I40" i="22"/>
  <c r="I41" i="22"/>
  <c r="I42" i="22"/>
  <c r="I43" i="22"/>
  <c r="I44" i="22"/>
  <c r="I45" i="22"/>
  <c r="I47" i="22"/>
  <c r="I48" i="22"/>
  <c r="I49" i="22"/>
  <c r="I50" i="22"/>
  <c r="I51" i="22"/>
  <c r="I52" i="22"/>
  <c r="I53" i="22"/>
  <c r="I55" i="22"/>
  <c r="I56" i="22"/>
  <c r="I57" i="22"/>
  <c r="I58" i="22"/>
  <c r="I59" i="22"/>
  <c r="I60" i="22"/>
  <c r="I68" i="22"/>
  <c r="I69" i="22"/>
  <c r="I70" i="22"/>
  <c r="I71" i="22"/>
  <c r="I72" i="22"/>
  <c r="I73" i="22"/>
  <c r="I74" i="22"/>
  <c r="I75" i="22"/>
  <c r="I76" i="22"/>
  <c r="I77" i="22"/>
  <c r="I78" i="22"/>
  <c r="I79" i="22"/>
  <c r="I80" i="22"/>
  <c r="I81" i="22"/>
  <c r="I82" i="22"/>
  <c r="I83" i="22"/>
  <c r="I84" i="22"/>
  <c r="I85" i="22"/>
  <c r="I86" i="22"/>
  <c r="I87" i="22"/>
  <c r="I88" i="22"/>
  <c r="I89" i="22"/>
  <c r="I90" i="22"/>
  <c r="I91" i="22"/>
  <c r="I99" i="22"/>
  <c r="I100" i="22"/>
  <c r="I101" i="22"/>
  <c r="I102" i="22"/>
  <c r="I103" i="22"/>
  <c r="I104" i="22"/>
  <c r="I105" i="22"/>
  <c r="I106" i="22"/>
  <c r="I107" i="22"/>
  <c r="I108" i="22"/>
  <c r="I109" i="22"/>
  <c r="I110" i="22"/>
  <c r="I111" i="22"/>
  <c r="I112" i="22"/>
  <c r="I113" i="22"/>
  <c r="I114" i="22"/>
  <c r="I115" i="22"/>
  <c r="I117" i="22"/>
  <c r="I118" i="22"/>
  <c r="I119" i="22"/>
  <c r="I120" i="22"/>
  <c r="I121" i="22"/>
  <c r="I122" i="22"/>
  <c r="I155" i="22"/>
  <c r="I186" i="22"/>
  <c r="I192" i="22"/>
  <c r="I193" i="22"/>
  <c r="I194" i="22"/>
  <c r="I195" i="22"/>
  <c r="I196" i="22"/>
  <c r="I197" i="22"/>
  <c r="I198" i="22"/>
  <c r="I199" i="22"/>
  <c r="I200" i="22"/>
  <c r="I202" i="22"/>
  <c r="I203" i="22"/>
  <c r="I204" i="22"/>
  <c r="I205" i="22"/>
  <c r="I206" i="22"/>
  <c r="I207" i="22"/>
  <c r="I208" i="22"/>
  <c r="I210" i="22"/>
  <c r="I211" i="22"/>
  <c r="I212" i="22"/>
  <c r="I213" i="22"/>
  <c r="I214" i="22"/>
  <c r="I215" i="22"/>
  <c r="I232" i="22"/>
  <c r="I240" i="22"/>
  <c r="I54" i="22" s="1"/>
  <c r="I279" i="22"/>
  <c r="J37" i="22"/>
  <c r="J38" i="22"/>
  <c r="J39" i="22"/>
  <c r="J40" i="22"/>
  <c r="J41" i="22"/>
  <c r="J42" i="22"/>
  <c r="J43" i="22"/>
  <c r="J44" i="22"/>
  <c r="J45" i="22"/>
  <c r="J47" i="22"/>
  <c r="J48" i="22"/>
  <c r="J49" i="22"/>
  <c r="J50" i="22"/>
  <c r="J51" i="22"/>
  <c r="J52" i="22"/>
  <c r="J53" i="22"/>
  <c r="J55" i="22"/>
  <c r="J56" i="22"/>
  <c r="J57" i="22"/>
  <c r="J58" i="22"/>
  <c r="J59" i="22"/>
  <c r="J60" i="22"/>
  <c r="J68" i="22"/>
  <c r="J69" i="22"/>
  <c r="J70" i="22"/>
  <c r="J71" i="22"/>
  <c r="J72" i="22"/>
  <c r="J73" i="22"/>
  <c r="J74" i="22"/>
  <c r="J75" i="22"/>
  <c r="J76" i="22"/>
  <c r="J77" i="22"/>
  <c r="J78" i="22"/>
  <c r="J79" i="22"/>
  <c r="J80" i="22"/>
  <c r="J81" i="22"/>
  <c r="J82" i="22"/>
  <c r="J83" i="22"/>
  <c r="J84" i="22"/>
  <c r="J85" i="22"/>
  <c r="J86" i="22"/>
  <c r="J87" i="22"/>
  <c r="J88" i="22"/>
  <c r="J89" i="22"/>
  <c r="J90" i="22"/>
  <c r="J91" i="22"/>
  <c r="J99" i="22"/>
  <c r="J100" i="22"/>
  <c r="J101" i="22"/>
  <c r="J102" i="22"/>
  <c r="J103" i="22"/>
  <c r="J104" i="22"/>
  <c r="J105" i="22"/>
  <c r="J106" i="22"/>
  <c r="J107" i="22"/>
  <c r="J108" i="22"/>
  <c r="J109" i="22"/>
  <c r="J110" i="22"/>
  <c r="J111" i="22"/>
  <c r="J112" i="22"/>
  <c r="J113" i="22"/>
  <c r="J114" i="22"/>
  <c r="J115" i="22"/>
  <c r="J117" i="22"/>
  <c r="J118" i="22"/>
  <c r="J119" i="22"/>
  <c r="J120" i="22"/>
  <c r="J121" i="22"/>
  <c r="J122" i="22"/>
  <c r="J155" i="22"/>
  <c r="J186" i="22"/>
  <c r="J192" i="22"/>
  <c r="J193" i="22"/>
  <c r="J194" i="22"/>
  <c r="J195" i="22"/>
  <c r="J196" i="22"/>
  <c r="J197" i="22"/>
  <c r="J198" i="22"/>
  <c r="J199" i="22"/>
  <c r="J200" i="22"/>
  <c r="J202" i="22"/>
  <c r="J203" i="22"/>
  <c r="J204" i="22"/>
  <c r="J205" i="22"/>
  <c r="J206" i="22"/>
  <c r="J207" i="22"/>
  <c r="J208" i="22"/>
  <c r="J210" i="22"/>
  <c r="J211" i="22"/>
  <c r="J212" i="22"/>
  <c r="J213" i="22"/>
  <c r="J214" i="22"/>
  <c r="J215" i="22"/>
  <c r="J232" i="22"/>
  <c r="J240" i="22"/>
  <c r="J54" i="22" s="1"/>
  <c r="J279" i="22"/>
  <c r="K37" i="22"/>
  <c r="K38" i="22"/>
  <c r="K39" i="22"/>
  <c r="K40" i="22"/>
  <c r="K41" i="22"/>
  <c r="K42" i="22"/>
  <c r="K43" i="22"/>
  <c r="K44" i="22"/>
  <c r="K45" i="22"/>
  <c r="K47" i="22"/>
  <c r="K48" i="22"/>
  <c r="K49" i="22"/>
  <c r="K50" i="22"/>
  <c r="K51" i="22"/>
  <c r="K52" i="22"/>
  <c r="K53" i="22"/>
  <c r="K55" i="22"/>
  <c r="K56" i="22"/>
  <c r="K57" i="22"/>
  <c r="K58" i="22"/>
  <c r="K59" i="22"/>
  <c r="K60" i="22"/>
  <c r="K68" i="22"/>
  <c r="K69" i="22"/>
  <c r="K70" i="22"/>
  <c r="K71" i="22"/>
  <c r="K72" i="22"/>
  <c r="K73" i="22"/>
  <c r="K74" i="22"/>
  <c r="K75" i="22"/>
  <c r="K76" i="22"/>
  <c r="K77" i="22"/>
  <c r="K78" i="22"/>
  <c r="K79" i="22"/>
  <c r="K80" i="22"/>
  <c r="K81" i="22"/>
  <c r="K82" i="22"/>
  <c r="K83" i="22"/>
  <c r="K84" i="22"/>
  <c r="K85" i="22"/>
  <c r="K86" i="22"/>
  <c r="K87" i="22"/>
  <c r="K88" i="22"/>
  <c r="K89" i="22"/>
  <c r="K90" i="22"/>
  <c r="K91" i="22"/>
  <c r="K99" i="22"/>
  <c r="K100" i="22"/>
  <c r="K101" i="22"/>
  <c r="K102" i="22"/>
  <c r="K103" i="22"/>
  <c r="K104" i="22"/>
  <c r="K105" i="22"/>
  <c r="K106" i="22"/>
  <c r="K107" i="22"/>
  <c r="K108" i="22"/>
  <c r="K109" i="22"/>
  <c r="K110" i="22"/>
  <c r="K111" i="22"/>
  <c r="K112" i="22"/>
  <c r="K113" i="22"/>
  <c r="K114" i="22"/>
  <c r="K115" i="22"/>
  <c r="K117" i="22"/>
  <c r="K118" i="22"/>
  <c r="K119" i="22"/>
  <c r="K120" i="22"/>
  <c r="K121" i="22"/>
  <c r="K122" i="22"/>
  <c r="K155" i="22"/>
  <c r="K186" i="22"/>
  <c r="K192" i="22"/>
  <c r="K193" i="22"/>
  <c r="K194" i="22"/>
  <c r="K195" i="22"/>
  <c r="K196" i="22"/>
  <c r="K197" i="22"/>
  <c r="K198" i="22"/>
  <c r="K199" i="22"/>
  <c r="K200" i="22"/>
  <c r="K202" i="22"/>
  <c r="K203" i="22"/>
  <c r="K204" i="22"/>
  <c r="K205" i="22"/>
  <c r="K206" i="22"/>
  <c r="K207" i="22"/>
  <c r="K208" i="22"/>
  <c r="K210" i="22"/>
  <c r="K211" i="22"/>
  <c r="K212" i="22"/>
  <c r="K213" i="22"/>
  <c r="K214" i="22"/>
  <c r="K215" i="22"/>
  <c r="K232" i="22"/>
  <c r="K46" i="22" s="1"/>
  <c r="K240" i="22"/>
  <c r="K54" i="22" s="1"/>
  <c r="K279" i="22"/>
  <c r="L37" i="22"/>
  <c r="L38" i="22"/>
  <c r="L39" i="22"/>
  <c r="L40" i="22"/>
  <c r="L41" i="22"/>
  <c r="L42" i="22"/>
  <c r="L43" i="22"/>
  <c r="L44" i="22"/>
  <c r="L45" i="22"/>
  <c r="L47" i="22"/>
  <c r="L48" i="22"/>
  <c r="L49" i="22"/>
  <c r="L50" i="22"/>
  <c r="L51" i="22"/>
  <c r="L52" i="22"/>
  <c r="L53" i="22"/>
  <c r="L55" i="22"/>
  <c r="L56" i="22"/>
  <c r="L57" i="22"/>
  <c r="L58" i="22"/>
  <c r="L59" i="22"/>
  <c r="L60" i="22"/>
  <c r="L68" i="22"/>
  <c r="L69" i="22"/>
  <c r="L70" i="22"/>
  <c r="L71" i="22"/>
  <c r="L72" i="22"/>
  <c r="L73" i="22"/>
  <c r="L74" i="22"/>
  <c r="L75" i="22"/>
  <c r="L76" i="22"/>
  <c r="L77" i="22"/>
  <c r="L78" i="22"/>
  <c r="L79" i="22"/>
  <c r="L80" i="22"/>
  <c r="L81" i="22"/>
  <c r="L82" i="22"/>
  <c r="L83" i="22"/>
  <c r="L84" i="22"/>
  <c r="L85" i="22"/>
  <c r="L86" i="22"/>
  <c r="L87" i="22"/>
  <c r="L88" i="22"/>
  <c r="L89" i="22"/>
  <c r="L90" i="22"/>
  <c r="L91" i="22"/>
  <c r="L99" i="22"/>
  <c r="L100" i="22"/>
  <c r="L101" i="22"/>
  <c r="L102" i="22"/>
  <c r="L103" i="22"/>
  <c r="L104" i="22"/>
  <c r="L105" i="22"/>
  <c r="L106" i="22"/>
  <c r="L107" i="22"/>
  <c r="L108" i="22"/>
  <c r="L109" i="22"/>
  <c r="L110" i="22"/>
  <c r="L111" i="22"/>
  <c r="L112" i="22"/>
  <c r="L113" i="22"/>
  <c r="L114" i="22"/>
  <c r="L115" i="22"/>
  <c r="L117" i="22"/>
  <c r="L118" i="22"/>
  <c r="L119" i="22"/>
  <c r="L120" i="22"/>
  <c r="L121" i="22"/>
  <c r="L122" i="22"/>
  <c r="L155" i="22"/>
  <c r="L186" i="22"/>
  <c r="L192" i="22"/>
  <c r="L193" i="22"/>
  <c r="L194" i="22"/>
  <c r="L195" i="22"/>
  <c r="L196" i="22"/>
  <c r="L197" i="22"/>
  <c r="L198" i="22"/>
  <c r="L199" i="22"/>
  <c r="L200" i="22"/>
  <c r="L202" i="22"/>
  <c r="L203" i="22"/>
  <c r="L204" i="22"/>
  <c r="L205" i="22"/>
  <c r="L206" i="22"/>
  <c r="L207" i="22"/>
  <c r="L208" i="22"/>
  <c r="L210" i="22"/>
  <c r="L24" i="22" s="1"/>
  <c r="L211" i="22"/>
  <c r="L212" i="22"/>
  <c r="L213" i="22"/>
  <c r="L214" i="22"/>
  <c r="L215" i="22"/>
  <c r="L232" i="22"/>
  <c r="L46" i="22" s="1"/>
  <c r="L240" i="22"/>
  <c r="L54" i="22" s="1"/>
  <c r="L279" i="22"/>
  <c r="M37" i="22"/>
  <c r="M38" i="22"/>
  <c r="M39" i="22"/>
  <c r="M40" i="22"/>
  <c r="M41" i="22"/>
  <c r="M42" i="22"/>
  <c r="M43" i="22"/>
  <c r="M44" i="22"/>
  <c r="M45" i="22"/>
  <c r="M47" i="22"/>
  <c r="M48" i="22"/>
  <c r="M49" i="22"/>
  <c r="M50" i="22"/>
  <c r="M51" i="22"/>
  <c r="M52" i="22"/>
  <c r="M53" i="22"/>
  <c r="M55" i="22"/>
  <c r="M56" i="22"/>
  <c r="M57" i="22"/>
  <c r="M58" i="22"/>
  <c r="M59" i="22"/>
  <c r="M60" i="22"/>
  <c r="M68" i="22"/>
  <c r="M69" i="22"/>
  <c r="M70" i="22"/>
  <c r="M71" i="22"/>
  <c r="M72" i="22"/>
  <c r="M73" i="22"/>
  <c r="M74" i="22"/>
  <c r="M75" i="22"/>
  <c r="M76" i="22"/>
  <c r="M77" i="22"/>
  <c r="M78" i="22"/>
  <c r="M79" i="22"/>
  <c r="M80" i="22"/>
  <c r="M81" i="22"/>
  <c r="M82" i="22"/>
  <c r="M83" i="22"/>
  <c r="M84" i="22"/>
  <c r="M85" i="22"/>
  <c r="M86" i="22"/>
  <c r="M87" i="22"/>
  <c r="M88" i="22"/>
  <c r="M89" i="22"/>
  <c r="M90" i="22"/>
  <c r="M91" i="22"/>
  <c r="M99" i="22"/>
  <c r="M100" i="22"/>
  <c r="M101" i="22"/>
  <c r="M102" i="22"/>
  <c r="M103" i="22"/>
  <c r="M104" i="22"/>
  <c r="M105" i="22"/>
  <c r="M106" i="22"/>
  <c r="M107" i="22"/>
  <c r="M108" i="22"/>
  <c r="M109" i="22"/>
  <c r="M110" i="22"/>
  <c r="M111" i="22"/>
  <c r="M112" i="22"/>
  <c r="M113" i="22"/>
  <c r="M114" i="22"/>
  <c r="M115" i="22"/>
  <c r="M117" i="22"/>
  <c r="M118" i="22"/>
  <c r="M119" i="22"/>
  <c r="M120" i="22"/>
  <c r="M121" i="22"/>
  <c r="M122" i="22"/>
  <c r="M155" i="22"/>
  <c r="M186" i="22"/>
  <c r="M192" i="22"/>
  <c r="M193" i="22"/>
  <c r="M194" i="22"/>
  <c r="M195" i="22"/>
  <c r="M196" i="22"/>
  <c r="M197" i="22"/>
  <c r="M198" i="22"/>
  <c r="M199" i="22"/>
  <c r="M200" i="22"/>
  <c r="M202" i="22"/>
  <c r="M203" i="22"/>
  <c r="M204" i="22"/>
  <c r="M205" i="22"/>
  <c r="M206" i="22"/>
  <c r="M207" i="22"/>
  <c r="M208" i="22"/>
  <c r="M210" i="22"/>
  <c r="M211" i="22"/>
  <c r="M212" i="22"/>
  <c r="M26" i="22" s="1"/>
  <c r="M213" i="22"/>
  <c r="M214" i="22"/>
  <c r="M215" i="22"/>
  <c r="M232" i="22"/>
  <c r="M46" i="22" s="1"/>
  <c r="M240" i="22"/>
  <c r="M54" i="22" s="1"/>
  <c r="M279" i="22"/>
  <c r="N37" i="22"/>
  <c r="N38" i="22"/>
  <c r="N39" i="22"/>
  <c r="N40" i="22"/>
  <c r="N41" i="22"/>
  <c r="N42" i="22"/>
  <c r="N43" i="22"/>
  <c r="N44" i="22"/>
  <c r="N45" i="22"/>
  <c r="N47" i="22"/>
  <c r="N48" i="22"/>
  <c r="N49" i="22"/>
  <c r="N50" i="22"/>
  <c r="N51" i="22"/>
  <c r="N52" i="22"/>
  <c r="N53" i="22"/>
  <c r="N55" i="22"/>
  <c r="N56" i="22"/>
  <c r="N57" i="22"/>
  <c r="N58" i="22"/>
  <c r="N59" i="22"/>
  <c r="N60" i="22"/>
  <c r="N68" i="22"/>
  <c r="N69" i="22"/>
  <c r="N70" i="22"/>
  <c r="N71" i="22"/>
  <c r="N72" i="22"/>
  <c r="N73" i="22"/>
  <c r="N74" i="22"/>
  <c r="N75" i="22"/>
  <c r="N76" i="22"/>
  <c r="N77" i="22"/>
  <c r="N78" i="22"/>
  <c r="N79" i="22"/>
  <c r="N80" i="22"/>
  <c r="N81" i="22"/>
  <c r="N82" i="22"/>
  <c r="N83" i="22"/>
  <c r="N84" i="22"/>
  <c r="N85" i="22"/>
  <c r="N86" i="22"/>
  <c r="N87" i="22"/>
  <c r="N88" i="22"/>
  <c r="N89" i="22"/>
  <c r="N90" i="22"/>
  <c r="N91" i="22"/>
  <c r="N99" i="22"/>
  <c r="N100" i="22"/>
  <c r="N101" i="22"/>
  <c r="N102" i="22"/>
  <c r="N103" i="22"/>
  <c r="N104" i="22"/>
  <c r="N105" i="22"/>
  <c r="N106" i="22"/>
  <c r="N107" i="22"/>
  <c r="N108" i="22"/>
  <c r="N109" i="22"/>
  <c r="N110" i="22"/>
  <c r="N111" i="22"/>
  <c r="N112" i="22"/>
  <c r="N113" i="22"/>
  <c r="N114" i="22"/>
  <c r="N115" i="22"/>
  <c r="N117" i="22"/>
  <c r="N118" i="22"/>
  <c r="N119" i="22"/>
  <c r="N120" i="22"/>
  <c r="N121" i="22"/>
  <c r="N122" i="22"/>
  <c r="N155" i="22"/>
  <c r="N186" i="22"/>
  <c r="N192" i="22"/>
  <c r="N193" i="22"/>
  <c r="N194" i="22"/>
  <c r="N195" i="22"/>
  <c r="N196" i="22"/>
  <c r="N197" i="22"/>
  <c r="N198" i="22"/>
  <c r="N199" i="22"/>
  <c r="N200" i="22"/>
  <c r="N202" i="22"/>
  <c r="N203" i="22"/>
  <c r="N204" i="22"/>
  <c r="N205" i="22"/>
  <c r="N206" i="22"/>
  <c r="N207" i="22"/>
  <c r="N208" i="22"/>
  <c r="N210" i="22"/>
  <c r="N211" i="22"/>
  <c r="N212" i="22"/>
  <c r="N213" i="22"/>
  <c r="N214" i="22"/>
  <c r="N215" i="22"/>
  <c r="N232" i="22"/>
  <c r="N46" i="22" s="1"/>
  <c r="N240" i="22"/>
  <c r="N209" i="22" s="1"/>
  <c r="N279" i="22"/>
  <c r="O37" i="22"/>
  <c r="O38" i="22"/>
  <c r="O39" i="22"/>
  <c r="O40" i="22"/>
  <c r="O41" i="22"/>
  <c r="O42" i="22"/>
  <c r="O43" i="22"/>
  <c r="O44" i="22"/>
  <c r="O45" i="22"/>
  <c r="O47" i="22"/>
  <c r="O48" i="22"/>
  <c r="O49" i="22"/>
  <c r="O50" i="22"/>
  <c r="O51" i="22"/>
  <c r="O52" i="22"/>
  <c r="O53" i="22"/>
  <c r="O55" i="22"/>
  <c r="O56" i="22"/>
  <c r="O57" i="22"/>
  <c r="O58" i="22"/>
  <c r="O59" i="22"/>
  <c r="O68" i="22"/>
  <c r="O69" i="22"/>
  <c r="O70" i="22"/>
  <c r="O71" i="22"/>
  <c r="O72" i="22"/>
  <c r="O73" i="22"/>
  <c r="O74" i="22"/>
  <c r="O75" i="22"/>
  <c r="O76" i="22"/>
  <c r="O77" i="22"/>
  <c r="O78" i="22"/>
  <c r="O79" i="22"/>
  <c r="O80" i="22"/>
  <c r="O81" i="22"/>
  <c r="O82" i="22"/>
  <c r="O83" i="22"/>
  <c r="O84" i="22"/>
  <c r="O85" i="22"/>
  <c r="O86" i="22"/>
  <c r="O87" i="22"/>
  <c r="O88" i="22"/>
  <c r="O89" i="22"/>
  <c r="O90" i="22"/>
  <c r="O91" i="22"/>
  <c r="O99" i="22"/>
  <c r="O100" i="22"/>
  <c r="O101" i="22"/>
  <c r="O102" i="22"/>
  <c r="O103" i="22"/>
  <c r="O104" i="22"/>
  <c r="O105" i="22"/>
  <c r="O106" i="22"/>
  <c r="O107" i="22"/>
  <c r="O108" i="22"/>
  <c r="O109" i="22"/>
  <c r="O110" i="22"/>
  <c r="O111" i="22"/>
  <c r="O112" i="22"/>
  <c r="O113" i="22"/>
  <c r="O114" i="22"/>
  <c r="O115" i="22"/>
  <c r="O117" i="22"/>
  <c r="O118" i="22"/>
  <c r="O119" i="22"/>
  <c r="O120" i="22"/>
  <c r="O121" i="22"/>
  <c r="O186" i="22"/>
  <c r="O192" i="22"/>
  <c r="O193" i="22"/>
  <c r="O194" i="22"/>
  <c r="O195" i="22"/>
  <c r="O196" i="22"/>
  <c r="O197" i="22"/>
  <c r="O198" i="22"/>
  <c r="O199" i="22"/>
  <c r="O200" i="22"/>
  <c r="O202" i="22"/>
  <c r="O203" i="22"/>
  <c r="O204" i="22"/>
  <c r="O205" i="22"/>
  <c r="O206" i="22"/>
  <c r="O207" i="22"/>
  <c r="O208" i="22"/>
  <c r="O210" i="22"/>
  <c r="O211" i="22"/>
  <c r="O212" i="22"/>
  <c r="O213" i="22"/>
  <c r="O214" i="22"/>
  <c r="O215" i="22"/>
  <c r="O153" i="22" s="1"/>
  <c r="O232" i="22"/>
  <c r="O46" i="22" s="1"/>
  <c r="O240" i="22"/>
  <c r="O279" i="22"/>
  <c r="P37" i="22"/>
  <c r="P38" i="22"/>
  <c r="P39" i="22"/>
  <c r="P40" i="22"/>
  <c r="P41" i="22"/>
  <c r="P44" i="22"/>
  <c r="P45" i="22"/>
  <c r="P47" i="22"/>
  <c r="P48" i="22"/>
  <c r="P49" i="22"/>
  <c r="P50" i="22"/>
  <c r="P51" i="22"/>
  <c r="P52" i="22"/>
  <c r="P53" i="22"/>
  <c r="P55" i="22"/>
  <c r="P56" i="22"/>
  <c r="P57" i="22"/>
  <c r="P58" i="22"/>
  <c r="P59" i="22"/>
  <c r="P68" i="22"/>
  <c r="P69" i="22"/>
  <c r="P70" i="22"/>
  <c r="P71" i="22"/>
  <c r="P72" i="22"/>
  <c r="P73" i="22"/>
  <c r="P74" i="22"/>
  <c r="P75" i="22"/>
  <c r="P76" i="22"/>
  <c r="P77" i="22"/>
  <c r="P78" i="22"/>
  <c r="P79" i="22"/>
  <c r="P80" i="22"/>
  <c r="P81" i="22"/>
  <c r="P82" i="22"/>
  <c r="P83" i="22"/>
  <c r="P84" i="22"/>
  <c r="P85" i="22"/>
  <c r="P86" i="22"/>
  <c r="P87" i="22"/>
  <c r="P88" i="22"/>
  <c r="P89" i="22"/>
  <c r="P90" i="22"/>
  <c r="P91" i="22"/>
  <c r="P99" i="22"/>
  <c r="P100" i="22"/>
  <c r="P101" i="22"/>
  <c r="P102" i="22"/>
  <c r="P103" i="22"/>
  <c r="P106" i="22"/>
  <c r="P107" i="22"/>
  <c r="P108" i="22"/>
  <c r="P109" i="22"/>
  <c r="P110" i="22"/>
  <c r="P111" i="22"/>
  <c r="P112" i="22"/>
  <c r="P113" i="22"/>
  <c r="P114" i="22"/>
  <c r="P115" i="22"/>
  <c r="P117" i="22"/>
  <c r="P118" i="22"/>
  <c r="P119" i="22"/>
  <c r="P120" i="22"/>
  <c r="P121" i="22"/>
  <c r="P186" i="22"/>
  <c r="P192" i="22"/>
  <c r="P193" i="22"/>
  <c r="P194" i="22"/>
  <c r="P195" i="22"/>
  <c r="P196" i="22"/>
  <c r="P199" i="22"/>
  <c r="P200" i="22"/>
  <c r="P202" i="22"/>
  <c r="P203" i="22"/>
  <c r="P204" i="22"/>
  <c r="P205" i="22"/>
  <c r="P206" i="22"/>
  <c r="P207" i="22"/>
  <c r="P208" i="22"/>
  <c r="P210" i="22"/>
  <c r="P211" i="22"/>
  <c r="P212" i="22"/>
  <c r="P213" i="22"/>
  <c r="P214" i="22"/>
  <c r="P215" i="22"/>
  <c r="P153" i="22" s="1"/>
  <c r="P232" i="22"/>
  <c r="P201" i="22" s="1"/>
  <c r="P240" i="22"/>
  <c r="P209" i="22" s="1"/>
  <c r="P279" i="22"/>
  <c r="Q37" i="22"/>
  <c r="Q38" i="22"/>
  <c r="Q39" i="22"/>
  <c r="Q40" i="22"/>
  <c r="Q41" i="22"/>
  <c r="Q44" i="22"/>
  <c r="Q45" i="22"/>
  <c r="Q47" i="22"/>
  <c r="Q48" i="22"/>
  <c r="Q49" i="22"/>
  <c r="Q50" i="22"/>
  <c r="Q51" i="22"/>
  <c r="Q52" i="22"/>
  <c r="Q53" i="22"/>
  <c r="Q55" i="22"/>
  <c r="Q56" i="22"/>
  <c r="Q57" i="22"/>
  <c r="Q58" i="22"/>
  <c r="Q59" i="22"/>
  <c r="Q68" i="22"/>
  <c r="Q69" i="22"/>
  <c r="Q70" i="22"/>
  <c r="Q71" i="22"/>
  <c r="Q72" i="22"/>
  <c r="Q73" i="22"/>
  <c r="Q74" i="22"/>
  <c r="Q75" i="22"/>
  <c r="Q76" i="22"/>
  <c r="Q77" i="22"/>
  <c r="Q78" i="22"/>
  <c r="Q79" i="22"/>
  <c r="Q80" i="22"/>
  <c r="Q81" i="22"/>
  <c r="Q82" i="22"/>
  <c r="Q83" i="22"/>
  <c r="Q84" i="22"/>
  <c r="Q85" i="22"/>
  <c r="Q86" i="22"/>
  <c r="Q87" i="22"/>
  <c r="Q88" i="22"/>
  <c r="Q89" i="22"/>
  <c r="Q90" i="22"/>
  <c r="Q91" i="22"/>
  <c r="Q99" i="22"/>
  <c r="Q100" i="22"/>
  <c r="Q101" i="22"/>
  <c r="Q102" i="22"/>
  <c r="Q103" i="22"/>
  <c r="Q106" i="22"/>
  <c r="Q107" i="22"/>
  <c r="Q108" i="22"/>
  <c r="Q109" i="22"/>
  <c r="Q110" i="22"/>
  <c r="Q111" i="22"/>
  <c r="Q112" i="22"/>
  <c r="Q113" i="22"/>
  <c r="Q114" i="22"/>
  <c r="Q115" i="22"/>
  <c r="Q117" i="22"/>
  <c r="Q118" i="22"/>
  <c r="Q119" i="22"/>
  <c r="Q120" i="22"/>
  <c r="Q121" i="22"/>
  <c r="Q186" i="22"/>
  <c r="Q192" i="22"/>
  <c r="Q193" i="22"/>
  <c r="Q194" i="22"/>
  <c r="Q195" i="22"/>
  <c r="Q196" i="22"/>
  <c r="Q199" i="22"/>
  <c r="Q200" i="22"/>
  <c r="Q202" i="22"/>
  <c r="Q203" i="22"/>
  <c r="Q204" i="22"/>
  <c r="Q205" i="22"/>
  <c r="Q206" i="22"/>
  <c r="Q207" i="22"/>
  <c r="Q208" i="22"/>
  <c r="Q210" i="22"/>
  <c r="Q211" i="22"/>
  <c r="Q212" i="22"/>
  <c r="Q213" i="22"/>
  <c r="Q214" i="22"/>
  <c r="Q215" i="22"/>
  <c r="Q153" i="22" s="1"/>
  <c r="Q232" i="22"/>
  <c r="Q201" i="22" s="1"/>
  <c r="Q240" i="22"/>
  <c r="Q209" i="22" s="1"/>
  <c r="Q279" i="22"/>
  <c r="R37" i="22"/>
  <c r="R38" i="22"/>
  <c r="R39" i="22"/>
  <c r="R40" i="22"/>
  <c r="R41" i="22"/>
  <c r="R42" i="22"/>
  <c r="R43" i="22"/>
  <c r="R44" i="22"/>
  <c r="R45" i="22"/>
  <c r="R46" i="22"/>
  <c r="R47" i="22"/>
  <c r="R48" i="22"/>
  <c r="R49" i="22"/>
  <c r="R50" i="22"/>
  <c r="R51" i="22"/>
  <c r="R52" i="22"/>
  <c r="R53" i="22"/>
  <c r="R55" i="22"/>
  <c r="R56" i="22"/>
  <c r="R57" i="22"/>
  <c r="R58" i="22"/>
  <c r="R59" i="22"/>
  <c r="R68" i="22"/>
  <c r="R69" i="22"/>
  <c r="R70" i="22"/>
  <c r="R71" i="22"/>
  <c r="R72" i="22"/>
  <c r="R73" i="22"/>
  <c r="R74" i="22"/>
  <c r="R75" i="22"/>
  <c r="R76" i="22"/>
  <c r="R77" i="22"/>
  <c r="R78" i="22"/>
  <c r="R79" i="22"/>
  <c r="R80" i="22"/>
  <c r="R81" i="22"/>
  <c r="R82" i="22"/>
  <c r="R83" i="22"/>
  <c r="R84" i="22"/>
  <c r="R85" i="22"/>
  <c r="R86" i="22"/>
  <c r="R87" i="22"/>
  <c r="R88" i="22"/>
  <c r="R89" i="22"/>
  <c r="R90" i="22"/>
  <c r="R91" i="22"/>
  <c r="R99" i="22"/>
  <c r="R100" i="22"/>
  <c r="R101" i="22"/>
  <c r="R102" i="22"/>
  <c r="R103" i="22"/>
  <c r="R104" i="22"/>
  <c r="R105" i="22"/>
  <c r="R106" i="22"/>
  <c r="R107" i="22"/>
  <c r="R108" i="22"/>
  <c r="R15" i="22" s="1"/>
  <c r="R109" i="22"/>
  <c r="R110" i="22"/>
  <c r="R111" i="22"/>
  <c r="R112" i="22"/>
  <c r="R113" i="22"/>
  <c r="R114" i="22"/>
  <c r="R115" i="22"/>
  <c r="R117" i="22"/>
  <c r="R118" i="22"/>
  <c r="R119" i="22"/>
  <c r="R120" i="22"/>
  <c r="R121" i="22"/>
  <c r="R186" i="22"/>
  <c r="R192" i="22"/>
  <c r="R193" i="22"/>
  <c r="R194" i="22"/>
  <c r="R195" i="22"/>
  <c r="R196" i="22"/>
  <c r="R197" i="22"/>
  <c r="R198" i="22"/>
  <c r="R199" i="22"/>
  <c r="R200" i="22"/>
  <c r="R202" i="22"/>
  <c r="R203" i="22"/>
  <c r="R204" i="22"/>
  <c r="R205" i="22"/>
  <c r="R206" i="22"/>
  <c r="R207" i="22"/>
  <c r="R208" i="22"/>
  <c r="R210" i="22"/>
  <c r="R211" i="22"/>
  <c r="R212" i="22"/>
  <c r="R213" i="22"/>
  <c r="R214" i="22"/>
  <c r="R215" i="22"/>
  <c r="R153" i="22" s="1"/>
  <c r="R240" i="22"/>
  <c r="R54" i="22" s="1"/>
  <c r="R279" i="22"/>
  <c r="S37" i="22"/>
  <c r="S38" i="22"/>
  <c r="S39" i="22"/>
  <c r="S40" i="22"/>
  <c r="S41" i="22"/>
  <c r="S42" i="22"/>
  <c r="S43" i="22"/>
  <c r="S44" i="22"/>
  <c r="S45" i="22"/>
  <c r="S46" i="22"/>
  <c r="S47" i="22"/>
  <c r="S48" i="22"/>
  <c r="S49" i="22"/>
  <c r="S50" i="22"/>
  <c r="S51" i="22"/>
  <c r="S52" i="22"/>
  <c r="S53" i="22"/>
  <c r="S55" i="22"/>
  <c r="S56" i="22"/>
  <c r="S57" i="22"/>
  <c r="S58" i="22"/>
  <c r="S59" i="22"/>
  <c r="S68" i="22"/>
  <c r="S69" i="22"/>
  <c r="S70" i="22"/>
  <c r="S71" i="22"/>
  <c r="S72" i="22"/>
  <c r="S73" i="22"/>
  <c r="S74" i="22"/>
  <c r="S75" i="22"/>
  <c r="S76" i="22"/>
  <c r="S77" i="22"/>
  <c r="S78" i="22"/>
  <c r="S79" i="22"/>
  <c r="S80" i="22"/>
  <c r="S81" i="22"/>
  <c r="S82" i="22"/>
  <c r="S83" i="22"/>
  <c r="S84" i="22"/>
  <c r="S85" i="22"/>
  <c r="S86" i="22"/>
  <c r="S87" i="22"/>
  <c r="S88" i="22"/>
  <c r="S89" i="22"/>
  <c r="S90" i="22"/>
  <c r="S91" i="22"/>
  <c r="S99" i="22"/>
  <c r="S100" i="22"/>
  <c r="S101" i="22"/>
  <c r="S102" i="22"/>
  <c r="S103" i="22"/>
  <c r="S104" i="22"/>
  <c r="S105" i="22"/>
  <c r="S106" i="22"/>
  <c r="S107" i="22"/>
  <c r="S108" i="22"/>
  <c r="S109" i="22"/>
  <c r="S110" i="22"/>
  <c r="S111" i="22"/>
  <c r="S112" i="22"/>
  <c r="S113" i="22"/>
  <c r="S114" i="22"/>
  <c r="S115" i="22"/>
  <c r="S117" i="22"/>
  <c r="S118" i="22"/>
  <c r="S119" i="22"/>
  <c r="S120" i="22"/>
  <c r="S121" i="22"/>
  <c r="S186" i="22"/>
  <c r="S192" i="22"/>
  <c r="S193" i="22"/>
  <c r="S194" i="22"/>
  <c r="S195" i="22"/>
  <c r="S196" i="22"/>
  <c r="S197" i="22"/>
  <c r="S198" i="22"/>
  <c r="S199" i="22"/>
  <c r="S200" i="22"/>
  <c r="S201" i="22"/>
  <c r="S202" i="22"/>
  <c r="S203" i="22"/>
  <c r="S204" i="22"/>
  <c r="S205" i="22"/>
  <c r="S206" i="22"/>
  <c r="S207" i="22"/>
  <c r="S208" i="22"/>
  <c r="S210" i="22"/>
  <c r="S211" i="22"/>
  <c r="S212" i="22"/>
  <c r="S213" i="22"/>
  <c r="S214" i="22"/>
  <c r="S215" i="22"/>
  <c r="S153" i="22" s="1"/>
  <c r="S155" i="22" s="1"/>
  <c r="S240" i="22"/>
  <c r="S54" i="22" s="1"/>
  <c r="S279" i="22"/>
  <c r="T37" i="22"/>
  <c r="T38" i="22"/>
  <c r="T39" i="22"/>
  <c r="T40" i="22"/>
  <c r="T41" i="22"/>
  <c r="T42" i="22"/>
  <c r="T43" i="22"/>
  <c r="T44" i="22"/>
  <c r="T45" i="22"/>
  <c r="T46" i="22"/>
  <c r="T47" i="22"/>
  <c r="T48" i="22"/>
  <c r="T49" i="22"/>
  <c r="T50" i="22"/>
  <c r="T51" i="22"/>
  <c r="T52" i="22"/>
  <c r="T53" i="22"/>
  <c r="T55" i="22"/>
  <c r="T56" i="22"/>
  <c r="T57" i="22"/>
  <c r="T58" i="22"/>
  <c r="T59" i="22"/>
  <c r="T69" i="22"/>
  <c r="T70" i="22"/>
  <c r="T71" i="22"/>
  <c r="T72" i="22"/>
  <c r="T73" i="22"/>
  <c r="T74" i="22"/>
  <c r="T75" i="22"/>
  <c r="T76" i="22"/>
  <c r="T77" i="22"/>
  <c r="T78" i="22"/>
  <c r="T79" i="22"/>
  <c r="T80" i="22"/>
  <c r="T81" i="22"/>
  <c r="T82" i="22"/>
  <c r="T83" i="22"/>
  <c r="T84" i="22"/>
  <c r="T86" i="22"/>
  <c r="T87" i="22"/>
  <c r="T88" i="22"/>
  <c r="T89" i="22"/>
  <c r="T90" i="22"/>
  <c r="T91" i="22"/>
  <c r="T99" i="22"/>
  <c r="T100" i="22"/>
  <c r="T101" i="22"/>
  <c r="T102" i="22"/>
  <c r="T103" i="22"/>
  <c r="T104" i="22"/>
  <c r="T105" i="22"/>
  <c r="T106" i="22"/>
  <c r="T107" i="22"/>
  <c r="T108" i="22"/>
  <c r="T109" i="22"/>
  <c r="T110" i="22"/>
  <c r="T111" i="22"/>
  <c r="T112" i="22"/>
  <c r="T113" i="22"/>
  <c r="T114" i="22"/>
  <c r="T115" i="22"/>
  <c r="T117" i="22"/>
  <c r="T118" i="22"/>
  <c r="T119" i="22"/>
  <c r="T120" i="22"/>
  <c r="T121" i="22"/>
  <c r="T153" i="22"/>
  <c r="T155" i="22" s="1"/>
  <c r="T186" i="22"/>
  <c r="T192" i="22"/>
  <c r="T193" i="22"/>
  <c r="T194" i="22"/>
  <c r="T195" i="22"/>
  <c r="T196" i="22"/>
  <c r="T197" i="22"/>
  <c r="T198" i="22"/>
  <c r="T199" i="22"/>
  <c r="T200" i="22"/>
  <c r="T201" i="22"/>
  <c r="T202" i="22"/>
  <c r="T203" i="22"/>
  <c r="T204" i="22"/>
  <c r="T205" i="22"/>
  <c r="T206" i="22"/>
  <c r="T207" i="22"/>
  <c r="T208" i="22"/>
  <c r="T210" i="22"/>
  <c r="T211" i="22"/>
  <c r="T212" i="22"/>
  <c r="T213" i="22"/>
  <c r="T214" i="22"/>
  <c r="T240" i="22"/>
  <c r="T209" i="22" s="1"/>
  <c r="T279" i="22"/>
  <c r="U37" i="22"/>
  <c r="U38" i="22"/>
  <c r="U39" i="22"/>
  <c r="U40" i="22"/>
  <c r="U41" i="22"/>
  <c r="U42" i="22"/>
  <c r="U43" i="22"/>
  <c r="U44" i="22"/>
  <c r="U45" i="22"/>
  <c r="U46" i="22"/>
  <c r="U47" i="22"/>
  <c r="U48" i="22"/>
  <c r="U49" i="22"/>
  <c r="U50" i="22"/>
  <c r="U51" i="22"/>
  <c r="U52" i="22"/>
  <c r="U53" i="22"/>
  <c r="U55" i="22"/>
  <c r="U56" i="22"/>
  <c r="U57" i="22"/>
  <c r="U58" i="22"/>
  <c r="U59" i="22"/>
  <c r="U69" i="22"/>
  <c r="U70" i="22"/>
  <c r="U71" i="22"/>
  <c r="U72" i="22"/>
  <c r="U73" i="22"/>
  <c r="U74" i="22"/>
  <c r="U75" i="22"/>
  <c r="U76" i="22"/>
  <c r="U77" i="22"/>
  <c r="U78" i="22"/>
  <c r="U79" i="22"/>
  <c r="U80" i="22"/>
  <c r="U81" i="22"/>
  <c r="U82" i="22"/>
  <c r="U83" i="22"/>
  <c r="U84" i="22"/>
  <c r="U86" i="22"/>
  <c r="U87" i="22"/>
  <c r="U88" i="22"/>
  <c r="U89" i="22"/>
  <c r="U90" i="22"/>
  <c r="U91" i="22"/>
  <c r="U99" i="22"/>
  <c r="U100" i="22"/>
  <c r="U101" i="22"/>
  <c r="U102" i="22"/>
  <c r="U103" i="22"/>
  <c r="U104" i="22"/>
  <c r="U105" i="22"/>
  <c r="U106" i="22"/>
  <c r="U107" i="22"/>
  <c r="U108" i="22"/>
  <c r="U109" i="22"/>
  <c r="U110" i="22"/>
  <c r="U111" i="22"/>
  <c r="U112" i="22"/>
  <c r="U113" i="22"/>
  <c r="U114" i="22"/>
  <c r="U115" i="22"/>
  <c r="U117" i="22"/>
  <c r="U118" i="22"/>
  <c r="U119" i="22"/>
  <c r="U120" i="22"/>
  <c r="U121" i="22"/>
  <c r="U186" i="22"/>
  <c r="U192" i="22"/>
  <c r="U193" i="22"/>
  <c r="U194" i="22"/>
  <c r="U195" i="22"/>
  <c r="U196" i="22"/>
  <c r="U197" i="22"/>
  <c r="U198" i="22"/>
  <c r="U199" i="22"/>
  <c r="U200" i="22"/>
  <c r="U201" i="22"/>
  <c r="U202" i="22"/>
  <c r="U203" i="22"/>
  <c r="U204" i="22"/>
  <c r="U205" i="22"/>
  <c r="U206" i="22"/>
  <c r="U207" i="22"/>
  <c r="U208" i="22"/>
  <c r="U210" i="22"/>
  <c r="U211" i="22"/>
  <c r="U212" i="22"/>
  <c r="U213" i="22"/>
  <c r="U214" i="22"/>
  <c r="U240" i="22"/>
  <c r="U209" i="22" s="1"/>
  <c r="U246" i="22"/>
  <c r="U215" i="22" s="1"/>
  <c r="U153" i="22" s="1"/>
  <c r="U279" i="22"/>
  <c r="V37" i="22"/>
  <c r="V38" i="22"/>
  <c r="V39" i="22"/>
  <c r="V40" i="22"/>
  <c r="V41" i="22"/>
  <c r="V42" i="22"/>
  <c r="V43" i="22"/>
  <c r="V44" i="22"/>
  <c r="V45" i="22"/>
  <c r="V46" i="22"/>
  <c r="V47" i="22"/>
  <c r="V48" i="22"/>
  <c r="V49" i="22"/>
  <c r="V50" i="22"/>
  <c r="V51" i="22"/>
  <c r="V52" i="22"/>
  <c r="V53" i="22"/>
  <c r="V55" i="22"/>
  <c r="V56" i="22"/>
  <c r="V57" i="22"/>
  <c r="V58" i="22"/>
  <c r="V59" i="22"/>
  <c r="V69" i="22"/>
  <c r="V70" i="22"/>
  <c r="V71" i="22"/>
  <c r="V72" i="22"/>
  <c r="V73" i="22"/>
  <c r="V74" i="22"/>
  <c r="V75" i="22"/>
  <c r="V76" i="22"/>
  <c r="V77" i="22"/>
  <c r="V78" i="22"/>
  <c r="V79" i="22"/>
  <c r="V80" i="22"/>
  <c r="V81" i="22"/>
  <c r="V82" i="22"/>
  <c r="V83" i="22"/>
  <c r="V84" i="22"/>
  <c r="V86" i="22"/>
  <c r="V87" i="22"/>
  <c r="V88" i="22"/>
  <c r="V89" i="22"/>
  <c r="V90" i="22"/>
  <c r="V91" i="22"/>
  <c r="V99" i="22"/>
  <c r="V100" i="22"/>
  <c r="V101" i="22"/>
  <c r="V102" i="22"/>
  <c r="V103" i="22"/>
  <c r="V104" i="22"/>
  <c r="V105" i="22"/>
  <c r="V106" i="22"/>
  <c r="V107" i="22"/>
  <c r="V108" i="22"/>
  <c r="V109" i="22"/>
  <c r="V110" i="22"/>
  <c r="V111" i="22"/>
  <c r="V112" i="22"/>
  <c r="V113" i="22"/>
  <c r="V114" i="22"/>
  <c r="V115" i="22"/>
  <c r="V116" i="22"/>
  <c r="V117" i="22"/>
  <c r="V118" i="22"/>
  <c r="V119" i="22"/>
  <c r="V120" i="22"/>
  <c r="V121" i="22"/>
  <c r="V186" i="22"/>
  <c r="V192" i="22"/>
  <c r="V193" i="22"/>
  <c r="V194" i="22"/>
  <c r="V195" i="22"/>
  <c r="V196" i="22"/>
  <c r="V197" i="22"/>
  <c r="V198" i="22"/>
  <c r="V199" i="22"/>
  <c r="V200" i="22"/>
  <c r="V201" i="22"/>
  <c r="V202" i="22"/>
  <c r="V203" i="22"/>
  <c r="V204" i="22"/>
  <c r="V205" i="22"/>
  <c r="V206" i="22"/>
  <c r="V207" i="22"/>
  <c r="V208" i="22"/>
  <c r="V210" i="22"/>
  <c r="V211" i="22"/>
  <c r="V212" i="22"/>
  <c r="V213" i="22"/>
  <c r="V214" i="22"/>
  <c r="V240" i="22"/>
  <c r="V209" i="22" s="1"/>
  <c r="V246" i="22"/>
  <c r="V215" i="22" s="1"/>
  <c r="V153" i="22" s="1"/>
  <c r="V279" i="22"/>
  <c r="W31" i="22"/>
  <c r="W62" i="22"/>
  <c r="W93" i="22"/>
  <c r="W124" i="22"/>
  <c r="W155" i="22"/>
  <c r="W186" i="22"/>
  <c r="W217" i="22"/>
  <c r="W248" i="22"/>
  <c r="W279" i="22"/>
  <c r="X31" i="22"/>
  <c r="X62" i="22"/>
  <c r="X93" i="22"/>
  <c r="X124" i="22"/>
  <c r="X155" i="22"/>
  <c r="X186" i="22"/>
  <c r="X217" i="22"/>
  <c r="X248" i="22"/>
  <c r="X279" i="22"/>
  <c r="H51" i="26" l="1"/>
  <c r="H76" i="26"/>
  <c r="G51" i="26"/>
  <c r="F76" i="26"/>
  <c r="L21" i="22"/>
  <c r="K18" i="22"/>
  <c r="M19" i="22"/>
  <c r="H24" i="22"/>
  <c r="F18" i="22"/>
  <c r="T19" i="22"/>
  <c r="M18" i="22"/>
  <c r="M20" i="22"/>
  <c r="T27" i="22"/>
  <c r="T12" i="22"/>
  <c r="M27" i="22"/>
  <c r="K22" i="22"/>
  <c r="H16" i="22"/>
  <c r="F27" i="22"/>
  <c r="G9" i="22"/>
  <c r="E19" i="22"/>
  <c r="L28" i="22"/>
  <c r="K26" i="22"/>
  <c r="G17" i="22"/>
  <c r="J22" i="22"/>
  <c r="E27" i="22"/>
  <c r="M28" i="22"/>
  <c r="E26" i="22"/>
  <c r="F25" i="26"/>
  <c r="G25" i="26"/>
  <c r="G26" i="26"/>
  <c r="H26" i="26"/>
  <c r="K27" i="22"/>
  <c r="H13" i="22"/>
  <c r="U20" i="22"/>
  <c r="S27" i="22"/>
  <c r="S18" i="22"/>
  <c r="S10" i="22"/>
  <c r="L9" i="22"/>
  <c r="J17" i="22"/>
  <c r="B24" i="22"/>
  <c r="E25" i="22"/>
  <c r="Q9" i="22"/>
  <c r="G7" i="22"/>
  <c r="D25" i="22"/>
  <c r="C22" i="22"/>
  <c r="Q28" i="22"/>
  <c r="Q24" i="22"/>
  <c r="U22" i="22"/>
  <c r="U14" i="22"/>
  <c r="U6" i="22"/>
  <c r="R26" i="22"/>
  <c r="R17" i="22"/>
  <c r="O21" i="22"/>
  <c r="S28" i="22"/>
  <c r="N7" i="22"/>
  <c r="F17" i="22"/>
  <c r="S14" i="22"/>
  <c r="L13" i="22"/>
  <c r="K14" i="22"/>
  <c r="K6" i="22"/>
  <c r="I7" i="22"/>
  <c r="H25" i="22"/>
  <c r="T26" i="22"/>
  <c r="R18" i="22"/>
  <c r="R9" i="22"/>
  <c r="O13" i="22"/>
  <c r="L11" i="22"/>
  <c r="G248" i="22"/>
  <c r="B9" i="22"/>
  <c r="T248" i="22"/>
  <c r="S17" i="22"/>
  <c r="R6" i="22"/>
  <c r="O10" i="22"/>
  <c r="R20" i="22"/>
  <c r="Q14" i="22"/>
  <c r="N13" i="22"/>
  <c r="G8" i="22"/>
  <c r="E16" i="22"/>
  <c r="D26" i="22"/>
  <c r="B25" i="22"/>
  <c r="M29" i="22"/>
  <c r="U26" i="22"/>
  <c r="U17" i="22"/>
  <c r="U9" i="22"/>
  <c r="P19" i="22"/>
  <c r="O248" i="22"/>
  <c r="O22" i="22"/>
  <c r="O20" i="22"/>
  <c r="I21" i="22"/>
  <c r="E14" i="22"/>
  <c r="E6" i="22"/>
  <c r="D14" i="22"/>
  <c r="D6" i="22"/>
  <c r="C20" i="22"/>
  <c r="U24" i="22"/>
  <c r="O27" i="22"/>
  <c r="O18" i="22"/>
  <c r="G12" i="22"/>
  <c r="C11" i="22"/>
  <c r="B27" i="22"/>
  <c r="B7" i="22"/>
  <c r="S15" i="22"/>
  <c r="Q17" i="22"/>
  <c r="P6" i="22"/>
  <c r="B26" i="22"/>
  <c r="N21" i="22"/>
  <c r="K16" i="22"/>
  <c r="T25" i="22"/>
  <c r="T16" i="22"/>
  <c r="L22" i="22"/>
  <c r="L14" i="22"/>
  <c r="K7" i="22"/>
  <c r="I8" i="22"/>
  <c r="H26" i="22"/>
  <c r="H9" i="22"/>
  <c r="G18" i="22"/>
  <c r="G10" i="22"/>
  <c r="F28" i="22"/>
  <c r="E12" i="22"/>
  <c r="C21" i="22"/>
  <c r="C13" i="22"/>
  <c r="U28" i="22"/>
  <c r="U19" i="22"/>
  <c r="S6" i="22"/>
  <c r="Q6" i="22"/>
  <c r="P26" i="22"/>
  <c r="P17" i="22"/>
  <c r="P7" i="22"/>
  <c r="N28" i="22"/>
  <c r="E28" i="22"/>
  <c r="D21" i="22"/>
  <c r="D12" i="22"/>
  <c r="C12" i="22"/>
  <c r="B21" i="22"/>
  <c r="T13" i="22"/>
  <c r="Q7" i="22"/>
  <c r="N17" i="22"/>
  <c r="N9" i="22"/>
  <c r="L19" i="22"/>
  <c r="K12" i="22"/>
  <c r="J29" i="22"/>
  <c r="H22" i="22"/>
  <c r="H14" i="22"/>
  <c r="H6" i="22"/>
  <c r="F16" i="22"/>
  <c r="F8" i="22"/>
  <c r="D27" i="22"/>
  <c r="C10" i="22"/>
  <c r="B29" i="22"/>
  <c r="V20" i="22"/>
  <c r="U15" i="22"/>
  <c r="S19" i="22"/>
  <c r="S11" i="22"/>
  <c r="N8" i="22"/>
  <c r="M17" i="22"/>
  <c r="M9" i="22"/>
  <c r="L27" i="22"/>
  <c r="K28" i="22"/>
  <c r="J28" i="22"/>
  <c r="J19" i="22"/>
  <c r="J11" i="22"/>
  <c r="I29" i="22"/>
  <c r="I20" i="22"/>
  <c r="F7" i="22"/>
  <c r="E8" i="22"/>
  <c r="C203" i="22"/>
  <c r="C17" i="22" s="1"/>
  <c r="B18" i="22"/>
  <c r="V26" i="22"/>
  <c r="R7" i="22"/>
  <c r="O7" i="22"/>
  <c r="M16" i="22"/>
  <c r="L26" i="22"/>
  <c r="L17" i="22"/>
  <c r="J18" i="22"/>
  <c r="I19" i="22"/>
  <c r="I11" i="22"/>
  <c r="H12" i="22"/>
  <c r="G21" i="22"/>
  <c r="F14" i="22"/>
  <c r="F6" i="22"/>
  <c r="D16" i="22"/>
  <c r="T10" i="22"/>
  <c r="T54" i="22"/>
  <c r="S26" i="22"/>
  <c r="S25" i="22"/>
  <c r="Q46" i="22"/>
  <c r="O201" i="22"/>
  <c r="O15" i="22" s="1"/>
  <c r="O14" i="22"/>
  <c r="N22" i="22"/>
  <c r="N14" i="22"/>
  <c r="N6" i="22"/>
  <c r="M7" i="22"/>
  <c r="L7" i="22"/>
  <c r="L8" i="22"/>
  <c r="K17" i="22"/>
  <c r="K9" i="22"/>
  <c r="J9" i="22"/>
  <c r="I10" i="22"/>
  <c r="G20" i="22"/>
  <c r="B16" i="22"/>
  <c r="V12" i="22"/>
  <c r="U25" i="22"/>
  <c r="U16" i="22"/>
  <c r="U8" i="22"/>
  <c r="S16" i="22"/>
  <c r="S8" i="22"/>
  <c r="Q19" i="22"/>
  <c r="P13" i="22"/>
  <c r="O12" i="22"/>
  <c r="M25" i="22"/>
  <c r="M8" i="22"/>
  <c r="K25" i="22"/>
  <c r="K8" i="22"/>
  <c r="J27" i="22"/>
  <c r="J10" i="22"/>
  <c r="H21" i="22"/>
  <c r="G26" i="22"/>
  <c r="F24" i="22"/>
  <c r="F62" i="22"/>
  <c r="D28" i="22"/>
  <c r="C14" i="22"/>
  <c r="C6" i="22"/>
  <c r="I25" i="22"/>
  <c r="G27" i="22"/>
  <c r="E22" i="22"/>
  <c r="D20" i="22"/>
  <c r="V18" i="22"/>
  <c r="V10" i="22"/>
  <c r="V54" i="22"/>
  <c r="S24" i="22"/>
  <c r="S7" i="22"/>
  <c r="Q54" i="22"/>
  <c r="M24" i="22"/>
  <c r="K24" i="22"/>
  <c r="J26" i="22"/>
  <c r="I22" i="22"/>
  <c r="H29" i="22"/>
  <c r="H20" i="22"/>
  <c r="G16" i="22"/>
  <c r="F22" i="22"/>
  <c r="E29" i="22"/>
  <c r="E20" i="22"/>
  <c r="V17" i="22"/>
  <c r="V9" i="22"/>
  <c r="T21" i="22"/>
  <c r="S22" i="22"/>
  <c r="S93" i="22"/>
  <c r="R25" i="22"/>
  <c r="R16" i="22"/>
  <c r="R8" i="22"/>
  <c r="Q15" i="22"/>
  <c r="Q10" i="22"/>
  <c r="P14" i="22"/>
  <c r="P28" i="22"/>
  <c r="N248" i="22"/>
  <c r="N201" i="22"/>
  <c r="N217" i="22" s="1"/>
  <c r="N25" i="22"/>
  <c r="N16" i="22"/>
  <c r="M22" i="22"/>
  <c r="M14" i="22"/>
  <c r="M6" i="22"/>
  <c r="M93" i="22"/>
  <c r="I13" i="22"/>
  <c r="G24" i="22"/>
  <c r="G54" i="22"/>
  <c r="F21" i="22"/>
  <c r="F13" i="22"/>
  <c r="D203" i="22"/>
  <c r="D17" i="22" s="1"/>
  <c r="D9" i="22"/>
  <c r="C29" i="22"/>
  <c r="B10" i="22"/>
  <c r="T20" i="22"/>
  <c r="S13" i="22"/>
  <c r="R24" i="22"/>
  <c r="Q20" i="22"/>
  <c r="Q25" i="22"/>
  <c r="Q16" i="22"/>
  <c r="P22" i="22"/>
  <c r="P27" i="22"/>
  <c r="P18" i="22"/>
  <c r="P8" i="22"/>
  <c r="P93" i="22"/>
  <c r="P54" i="22"/>
  <c r="P46" i="22"/>
  <c r="O26" i="22"/>
  <c r="M12" i="22"/>
  <c r="M21" i="22"/>
  <c r="M13" i="22"/>
  <c r="L18" i="22"/>
  <c r="L10" i="22"/>
  <c r="J24" i="22"/>
  <c r="I12" i="22"/>
  <c r="F29" i="22"/>
  <c r="D248" i="22"/>
  <c r="D8" i="22"/>
  <c r="C28" i="22"/>
  <c r="C19" i="22"/>
  <c r="U12" i="22"/>
  <c r="Q8" i="22"/>
  <c r="O25" i="22"/>
  <c r="I28" i="22"/>
  <c r="H8" i="22"/>
  <c r="H17" i="22"/>
  <c r="G13" i="22"/>
  <c r="F10" i="22"/>
  <c r="E17" i="22"/>
  <c r="E9" i="22"/>
  <c r="C27" i="22"/>
  <c r="C18" i="22"/>
  <c r="B8" i="22"/>
  <c r="S9" i="22"/>
  <c r="F25" i="22"/>
  <c r="T18" i="22"/>
  <c r="Q22" i="22"/>
  <c r="P25" i="22"/>
  <c r="P16" i="22"/>
  <c r="L248" i="22"/>
  <c r="L201" i="22"/>
  <c r="L15" i="22" s="1"/>
  <c r="J21" i="22"/>
  <c r="I27" i="22"/>
  <c r="I18" i="22"/>
  <c r="G29" i="22"/>
  <c r="D22" i="22"/>
  <c r="C26" i="22"/>
  <c r="V21" i="22"/>
  <c r="U11" i="22"/>
  <c r="U54" i="22"/>
  <c r="R12" i="22"/>
  <c r="O24" i="22"/>
  <c r="O6" i="22"/>
  <c r="N19" i="22"/>
  <c r="N11" i="22"/>
  <c r="N29" i="22"/>
  <c r="N20" i="22"/>
  <c r="M10" i="22"/>
  <c r="K10" i="22"/>
  <c r="J20" i="22"/>
  <c r="J12" i="22"/>
  <c r="H7" i="22"/>
  <c r="F9" i="22"/>
  <c r="E248" i="22"/>
  <c r="E24" i="22"/>
  <c r="E7" i="22"/>
  <c r="C7" i="22"/>
  <c r="B22" i="22"/>
  <c r="B14" i="22"/>
  <c r="B6" i="22"/>
  <c r="J13" i="22"/>
  <c r="H11" i="22"/>
  <c r="V60" i="22"/>
  <c r="V155" i="22"/>
  <c r="S12" i="22"/>
  <c r="S60" i="22"/>
  <c r="S62" i="22" s="1"/>
  <c r="O17" i="22"/>
  <c r="M124" i="22"/>
  <c r="U27" i="22"/>
  <c r="U18" i="22"/>
  <c r="U10" i="22"/>
  <c r="T17" i="22"/>
  <c r="T9" i="22"/>
  <c r="Q27" i="22"/>
  <c r="Q18" i="22"/>
  <c r="O16" i="22"/>
  <c r="O8" i="22"/>
  <c r="G201" i="22"/>
  <c r="G15" i="22" s="1"/>
  <c r="J201" i="22"/>
  <c r="J15" i="22" s="1"/>
  <c r="J248" i="22"/>
  <c r="N24" i="22"/>
  <c r="S122" i="22"/>
  <c r="S29" i="22" s="1"/>
  <c r="T8" i="22"/>
  <c r="Q26" i="22"/>
  <c r="G46" i="22"/>
  <c r="C124" i="22"/>
  <c r="H93" i="22"/>
  <c r="U93" i="22"/>
  <c r="T24" i="22"/>
  <c r="T15" i="22"/>
  <c r="T7" i="22"/>
  <c r="T93" i="22"/>
  <c r="R93" i="22"/>
  <c r="P21" i="22"/>
  <c r="L25" i="22"/>
  <c r="L16" i="22"/>
  <c r="K20" i="22"/>
  <c r="I16" i="22"/>
  <c r="G22" i="22"/>
  <c r="G14" i="22"/>
  <c r="G6" i="22"/>
  <c r="F93" i="22"/>
  <c r="C25" i="22"/>
  <c r="C16" i="22"/>
  <c r="C8" i="22"/>
  <c r="H19" i="22"/>
  <c r="S20" i="22"/>
  <c r="P122" i="22"/>
  <c r="P29" i="22" s="1"/>
  <c r="P155" i="22"/>
  <c r="V25" i="22"/>
  <c r="R22" i="22"/>
  <c r="R14" i="22"/>
  <c r="P20" i="22"/>
  <c r="P10" i="22"/>
  <c r="K19" i="22"/>
  <c r="K11" i="22"/>
  <c r="I209" i="22"/>
  <c r="I24" i="22"/>
  <c r="F20" i="22"/>
  <c r="F124" i="22"/>
  <c r="D19" i="22"/>
  <c r="D11" i="22"/>
  <c r="C54" i="22"/>
  <c r="C209" i="22"/>
  <c r="C24" i="22"/>
  <c r="B13" i="22"/>
  <c r="R155" i="22"/>
  <c r="R60" i="22"/>
  <c r="R62" i="22" s="1"/>
  <c r="R122" i="22"/>
  <c r="R29" i="22" s="1"/>
  <c r="H28" i="22"/>
  <c r="O9" i="22"/>
  <c r="V24" i="22"/>
  <c r="V16" i="22"/>
  <c r="V8" i="22"/>
  <c r="V93" i="22"/>
  <c r="R248" i="22"/>
  <c r="R209" i="22"/>
  <c r="R217" i="22" s="1"/>
  <c r="P9" i="22"/>
  <c r="O122" i="22"/>
  <c r="O29" i="22" s="1"/>
  <c r="O60" i="22"/>
  <c r="J209" i="22"/>
  <c r="J14" i="22"/>
  <c r="J6" i="22"/>
  <c r="I14" i="22"/>
  <c r="I6" i="22"/>
  <c r="F19" i="22"/>
  <c r="F11" i="22"/>
  <c r="E18" i="22"/>
  <c r="E10" i="22"/>
  <c r="D18" i="22"/>
  <c r="D10" i="22"/>
  <c r="B46" i="22"/>
  <c r="B201" i="22"/>
  <c r="B15" i="22" s="1"/>
  <c r="B20" i="22"/>
  <c r="B12" i="22"/>
  <c r="L209" i="22"/>
  <c r="L62" i="22"/>
  <c r="H124" i="22"/>
  <c r="B93" i="22"/>
  <c r="V15" i="22"/>
  <c r="V7" i="22"/>
  <c r="U7" i="22"/>
  <c r="T22" i="22"/>
  <c r="T14" i="22"/>
  <c r="T6" i="22"/>
  <c r="R28" i="22"/>
  <c r="R11" i="22"/>
  <c r="R21" i="22"/>
  <c r="R13" i="22"/>
  <c r="Q248" i="22"/>
  <c r="Q21" i="22"/>
  <c r="Q13" i="22"/>
  <c r="N54" i="22"/>
  <c r="N62" i="22" s="1"/>
  <c r="L93" i="22"/>
  <c r="D62" i="22"/>
  <c r="C248" i="22"/>
  <c r="B28" i="22"/>
  <c r="B19" i="22"/>
  <c r="B124" i="22"/>
  <c r="V22" i="22"/>
  <c r="V14" i="22"/>
  <c r="V6" i="22"/>
  <c r="R27" i="22"/>
  <c r="R19" i="22"/>
  <c r="R10" i="22"/>
  <c r="P24" i="22"/>
  <c r="M248" i="22"/>
  <c r="L29" i="22"/>
  <c r="L6" i="22"/>
  <c r="K248" i="22"/>
  <c r="K62" i="22"/>
  <c r="H201" i="22"/>
  <c r="H15" i="22" s="1"/>
  <c r="G93" i="22"/>
  <c r="F248" i="22"/>
  <c r="E209" i="22"/>
  <c r="E201" i="22"/>
  <c r="E15" i="22" s="1"/>
  <c r="D209" i="22"/>
  <c r="D201" i="22"/>
  <c r="D15" i="22" s="1"/>
  <c r="D93" i="22"/>
  <c r="B203" i="22"/>
  <c r="B17" i="22" s="1"/>
  <c r="H18" i="22"/>
  <c r="V28" i="22"/>
  <c r="V13" i="22"/>
  <c r="U21" i="22"/>
  <c r="U13" i="22"/>
  <c r="T28" i="22"/>
  <c r="S248" i="22"/>
  <c r="S209" i="22"/>
  <c r="S217" i="22" s="1"/>
  <c r="P248" i="22"/>
  <c r="O93" i="22"/>
  <c r="N93" i="22"/>
  <c r="M209" i="22"/>
  <c r="M201" i="22"/>
  <c r="M15" i="22" s="1"/>
  <c r="L20" i="22"/>
  <c r="K209" i="22"/>
  <c r="K201" i="22"/>
  <c r="K15" i="22" s="1"/>
  <c r="K93" i="22"/>
  <c r="H248" i="22"/>
  <c r="G28" i="22"/>
  <c r="G19" i="22"/>
  <c r="G124" i="22"/>
  <c r="F209" i="22"/>
  <c r="F201" i="22"/>
  <c r="F15" i="22" s="1"/>
  <c r="E62" i="22"/>
  <c r="D24" i="22"/>
  <c r="D7" i="22"/>
  <c r="T217" i="22"/>
  <c r="O28" i="22"/>
  <c r="O19" i="22"/>
  <c r="N27" i="22"/>
  <c r="N124" i="22"/>
  <c r="J93" i="22"/>
  <c r="I93" i="22"/>
  <c r="G25" i="22"/>
  <c r="E93" i="22"/>
  <c r="D29" i="22"/>
  <c r="B248" i="22"/>
  <c r="Q93" i="22"/>
  <c r="I248" i="22"/>
  <c r="H27" i="22"/>
  <c r="V27" i="22"/>
  <c r="V19" i="22"/>
  <c r="V11" i="22"/>
  <c r="U217" i="22"/>
  <c r="P217" i="22"/>
  <c r="N26" i="22"/>
  <c r="N18" i="22"/>
  <c r="N10" i="22"/>
  <c r="M62" i="22"/>
  <c r="K29" i="22"/>
  <c r="K21" i="22"/>
  <c r="J7" i="22"/>
  <c r="J25" i="22"/>
  <c r="J16" i="22"/>
  <c r="J124" i="22"/>
  <c r="I26" i="22"/>
  <c r="I17" i="22"/>
  <c r="I124" i="22"/>
  <c r="E21" i="22"/>
  <c r="E124" i="22"/>
  <c r="C93" i="22"/>
  <c r="V217" i="22"/>
  <c r="P15" i="22"/>
  <c r="Q155" i="22"/>
  <c r="Q60" i="22"/>
  <c r="Q122" i="22"/>
  <c r="Q29" i="22" s="1"/>
  <c r="U155" i="22"/>
  <c r="U122" i="22"/>
  <c r="U29" i="22" s="1"/>
  <c r="U60" i="22"/>
  <c r="L124" i="22"/>
  <c r="H209" i="22"/>
  <c r="T122" i="22"/>
  <c r="T29" i="22" s="1"/>
  <c r="S21" i="22"/>
  <c r="P60" i="22"/>
  <c r="O11" i="22"/>
  <c r="N12" i="22"/>
  <c r="K124" i="22"/>
  <c r="J8" i="22"/>
  <c r="I9" i="22"/>
  <c r="H10" i="22"/>
  <c r="G11" i="22"/>
  <c r="F12" i="22"/>
  <c r="E13" i="22"/>
  <c r="D124" i="22"/>
  <c r="C9" i="22"/>
  <c r="B209" i="22"/>
  <c r="B11" i="22"/>
  <c r="C201" i="22"/>
  <c r="C15" i="22" s="1"/>
  <c r="V248" i="22"/>
  <c r="V122" i="22"/>
  <c r="V29" i="22" s="1"/>
  <c r="T11" i="22"/>
  <c r="J46" i="22"/>
  <c r="J62" i="22" s="1"/>
  <c r="I201" i="22"/>
  <c r="I15" i="22" s="1"/>
  <c r="T60" i="22"/>
  <c r="O209" i="22"/>
  <c r="U248" i="22"/>
  <c r="O155" i="22"/>
  <c r="M11" i="22"/>
  <c r="L12" i="22"/>
  <c r="K13" i="22"/>
  <c r="I46" i="22"/>
  <c r="I62" i="22" s="1"/>
  <c r="E11" i="22"/>
  <c r="D13" i="22"/>
  <c r="C46" i="22"/>
  <c r="H54" i="22"/>
  <c r="H62" i="22" s="1"/>
  <c r="Q217" i="22"/>
  <c r="O54" i="22"/>
  <c r="B54" i="22"/>
  <c r="A29" i="25"/>
  <c r="U62" i="22" l="1"/>
  <c r="P62" i="22"/>
  <c r="G62" i="22"/>
  <c r="T62" i="22"/>
  <c r="B62" i="22"/>
  <c r="V62" i="22"/>
  <c r="J217" i="22"/>
  <c r="D217" i="22"/>
  <c r="P124" i="22"/>
  <c r="F217" i="22"/>
  <c r="O217" i="22"/>
  <c r="U31" i="22"/>
  <c r="G217" i="22"/>
  <c r="B31" i="22"/>
  <c r="Q124" i="22"/>
  <c r="O124" i="22"/>
  <c r="S124" i="22"/>
  <c r="N15" i="22"/>
  <c r="N31" i="22" s="1"/>
  <c r="P31" i="22"/>
  <c r="R31" i="22"/>
  <c r="V31" i="22"/>
  <c r="I31" i="22"/>
  <c r="G31" i="22"/>
  <c r="H31" i="22"/>
  <c r="B217" i="22"/>
  <c r="H217" i="22"/>
  <c r="L217" i="22"/>
  <c r="K31" i="22"/>
  <c r="T124" i="22"/>
  <c r="M31" i="22"/>
  <c r="C62" i="22"/>
  <c r="Q62" i="22"/>
  <c r="K217" i="22"/>
  <c r="O62" i="22"/>
  <c r="T31" i="22"/>
  <c r="S31" i="22"/>
  <c r="M217" i="22"/>
  <c r="J31" i="22"/>
  <c r="Q31" i="22"/>
  <c r="E217" i="22"/>
  <c r="U124" i="22"/>
  <c r="L31" i="22"/>
  <c r="I217" i="22"/>
  <c r="D31" i="22"/>
  <c r="E31" i="22"/>
  <c r="C31" i="22"/>
  <c r="V124" i="22"/>
  <c r="F31" i="22"/>
  <c r="O31" i="22"/>
  <c r="R124" i="22"/>
  <c r="C217" i="22"/>
  <c r="F6" i="1"/>
  <c r="D73" i="26" l="1"/>
  <c r="E72" i="26"/>
  <c r="E71" i="26"/>
  <c r="E70" i="26"/>
  <c r="E69" i="26"/>
  <c r="E68" i="26"/>
  <c r="E67" i="26"/>
  <c r="E66" i="26"/>
  <c r="E65" i="26"/>
  <c r="E64" i="26"/>
  <c r="E63" i="26"/>
  <c r="E62" i="26"/>
  <c r="E61" i="26"/>
  <c r="E60" i="26"/>
  <c r="E59" i="26"/>
  <c r="E58" i="26"/>
  <c r="E57" i="26"/>
  <c r="E56" i="26"/>
  <c r="D48" i="26"/>
  <c r="E47" i="26"/>
  <c r="E46" i="26"/>
  <c r="H46" i="26" s="1"/>
  <c r="E45" i="26"/>
  <c r="E44" i="26"/>
  <c r="H44" i="26" s="1"/>
  <c r="E43" i="26"/>
  <c r="E42" i="26"/>
  <c r="H42" i="26" s="1"/>
  <c r="E41" i="26"/>
  <c r="E40" i="26"/>
  <c r="H40" i="26" s="1"/>
  <c r="E39" i="26"/>
  <c r="E38" i="26"/>
  <c r="H38" i="26" s="1"/>
  <c r="E37" i="26"/>
  <c r="E36" i="26"/>
  <c r="H36" i="26" s="1"/>
  <c r="E35" i="26"/>
  <c r="E34" i="26"/>
  <c r="H34" i="26" s="1"/>
  <c r="E33" i="26"/>
  <c r="E32" i="26"/>
  <c r="H32" i="26" s="1"/>
  <c r="E31" i="26"/>
  <c r="D23" i="26"/>
  <c r="E23" i="26" s="1"/>
  <c r="H23" i="26" s="1"/>
  <c r="E22" i="26"/>
  <c r="D21" i="26"/>
  <c r="C21" i="26"/>
  <c r="B21" i="26"/>
  <c r="D20" i="26"/>
  <c r="C20" i="26"/>
  <c r="B20" i="26"/>
  <c r="D19" i="26"/>
  <c r="C19" i="26"/>
  <c r="B19" i="26"/>
  <c r="D18" i="26"/>
  <c r="C18" i="26"/>
  <c r="B18" i="26"/>
  <c r="D17" i="26"/>
  <c r="C17" i="26"/>
  <c r="B17" i="26"/>
  <c r="E17" i="26" s="1"/>
  <c r="D16" i="26"/>
  <c r="C16" i="26"/>
  <c r="B16" i="26"/>
  <c r="D15" i="26"/>
  <c r="C15" i="26"/>
  <c r="B15" i="26"/>
  <c r="D14" i="26"/>
  <c r="C14" i="26"/>
  <c r="B14" i="26"/>
  <c r="D13" i="26"/>
  <c r="C13" i="26"/>
  <c r="B13" i="26"/>
  <c r="D12" i="26"/>
  <c r="C12" i="26"/>
  <c r="B12" i="26"/>
  <c r="D11" i="26"/>
  <c r="C11" i="26"/>
  <c r="B11" i="26"/>
  <c r="D10" i="26"/>
  <c r="C10" i="26"/>
  <c r="B10" i="26"/>
  <c r="D9" i="26"/>
  <c r="C9" i="26"/>
  <c r="B9" i="26"/>
  <c r="D8" i="26"/>
  <c r="C8" i="26"/>
  <c r="B8" i="26"/>
  <c r="D7" i="26"/>
  <c r="C7" i="26"/>
  <c r="B7" i="26"/>
  <c r="D6" i="26"/>
  <c r="C6" i="26"/>
  <c r="B6" i="26"/>
  <c r="X47" i="25"/>
  <c r="W47" i="25"/>
  <c r="V47" i="25"/>
  <c r="U47" i="25"/>
  <c r="T47" i="25"/>
  <c r="T16" i="25" s="1"/>
  <c r="S47" i="25"/>
  <c r="R47" i="25"/>
  <c r="Q47" i="25"/>
  <c r="O47" i="25"/>
  <c r="M47" i="25"/>
  <c r="L47" i="25"/>
  <c r="K47" i="25"/>
  <c r="J47" i="25"/>
  <c r="I47" i="25"/>
  <c r="H47" i="25"/>
  <c r="G47" i="25"/>
  <c r="F47" i="25"/>
  <c r="E47" i="25"/>
  <c r="D47" i="25"/>
  <c r="C47" i="25"/>
  <c r="B47" i="25"/>
  <c r="P45" i="25"/>
  <c r="N45" i="25"/>
  <c r="P44" i="25"/>
  <c r="N44" i="25"/>
  <c r="P43" i="25"/>
  <c r="N43" i="25"/>
  <c r="P42" i="25"/>
  <c r="N42" i="25"/>
  <c r="P41" i="25"/>
  <c r="N41" i="25"/>
  <c r="P40" i="25"/>
  <c r="P9" i="25" s="1"/>
  <c r="N40" i="25"/>
  <c r="P39" i="25"/>
  <c r="N39" i="25"/>
  <c r="P38" i="25"/>
  <c r="N38" i="25"/>
  <c r="P37" i="25"/>
  <c r="N37" i="25"/>
  <c r="P36" i="25"/>
  <c r="N36" i="25"/>
  <c r="N47" i="25" s="1"/>
  <c r="X31" i="25"/>
  <c r="W31" i="25"/>
  <c r="V31" i="25"/>
  <c r="U31" i="25"/>
  <c r="T31" i="25"/>
  <c r="S31" i="25"/>
  <c r="R31" i="25"/>
  <c r="Q31" i="25"/>
  <c r="O31" i="25"/>
  <c r="M31" i="25"/>
  <c r="L31" i="25"/>
  <c r="K31" i="25"/>
  <c r="J31" i="25"/>
  <c r="I31" i="25"/>
  <c r="H31" i="25"/>
  <c r="G31" i="25"/>
  <c r="F31" i="25"/>
  <c r="E31" i="25"/>
  <c r="D31" i="25"/>
  <c r="C31" i="25"/>
  <c r="B31" i="25"/>
  <c r="P29" i="25"/>
  <c r="P14" i="25" s="1"/>
  <c r="N29" i="25"/>
  <c r="P28" i="25"/>
  <c r="N28" i="25"/>
  <c r="P27" i="25"/>
  <c r="N27" i="25"/>
  <c r="P26" i="25"/>
  <c r="N26" i="25"/>
  <c r="P25" i="25"/>
  <c r="P10" i="25" s="1"/>
  <c r="N25" i="25"/>
  <c r="P24" i="25"/>
  <c r="N24" i="25"/>
  <c r="P23" i="25"/>
  <c r="N23" i="25"/>
  <c r="P22" i="25"/>
  <c r="N22" i="25"/>
  <c r="P21" i="25"/>
  <c r="N21" i="25"/>
  <c r="N6" i="25" s="1"/>
  <c r="P20" i="25"/>
  <c r="N20" i="25"/>
  <c r="X16" i="25"/>
  <c r="W16" i="25"/>
  <c r="S16" i="25"/>
  <c r="V14" i="25"/>
  <c r="U14" i="25"/>
  <c r="T14" i="25"/>
  <c r="S14" i="25"/>
  <c r="R14" i="25"/>
  <c r="Q14" i="25"/>
  <c r="O14" i="25"/>
  <c r="N14" i="25"/>
  <c r="M14" i="25"/>
  <c r="L14" i="25"/>
  <c r="K14" i="25"/>
  <c r="J14" i="25"/>
  <c r="I14" i="25"/>
  <c r="H14" i="25"/>
  <c r="G14" i="25"/>
  <c r="F14" i="25"/>
  <c r="E14" i="25"/>
  <c r="D14" i="25"/>
  <c r="C14" i="25"/>
  <c r="B14" i="25"/>
  <c r="V13" i="25"/>
  <c r="U13" i="25"/>
  <c r="T13" i="25"/>
  <c r="S13" i="25"/>
  <c r="R13" i="25"/>
  <c r="Q13" i="25"/>
  <c r="O13" i="25"/>
  <c r="M13" i="25"/>
  <c r="L13" i="25"/>
  <c r="K13" i="25"/>
  <c r="J13" i="25"/>
  <c r="I13" i="25"/>
  <c r="H13" i="25"/>
  <c r="G13" i="25"/>
  <c r="F13" i="25"/>
  <c r="E13" i="25"/>
  <c r="D13" i="25"/>
  <c r="C13" i="25"/>
  <c r="B13" i="25"/>
  <c r="V12" i="25"/>
  <c r="U12" i="25"/>
  <c r="T12" i="25"/>
  <c r="S12" i="25"/>
  <c r="R12" i="25"/>
  <c r="Q12" i="25"/>
  <c r="P12" i="25"/>
  <c r="O12" i="25"/>
  <c r="N12" i="25"/>
  <c r="M12" i="25"/>
  <c r="L12" i="25"/>
  <c r="K12" i="25"/>
  <c r="J12" i="25"/>
  <c r="I12" i="25"/>
  <c r="H12" i="25"/>
  <c r="G12" i="25"/>
  <c r="F12" i="25"/>
  <c r="E12" i="25"/>
  <c r="D12" i="25"/>
  <c r="C12" i="25"/>
  <c r="B12" i="25"/>
  <c r="V11" i="25"/>
  <c r="U11" i="25"/>
  <c r="T11" i="25"/>
  <c r="S11" i="25"/>
  <c r="R11" i="25"/>
  <c r="Q11" i="25"/>
  <c r="O11" i="25"/>
  <c r="M11" i="25"/>
  <c r="L11" i="25"/>
  <c r="K11" i="25"/>
  <c r="J11" i="25"/>
  <c r="I11" i="25"/>
  <c r="H11" i="25"/>
  <c r="G11" i="25"/>
  <c r="F11" i="25"/>
  <c r="E11" i="25"/>
  <c r="D11" i="25"/>
  <c r="C11" i="25"/>
  <c r="B11" i="25"/>
  <c r="V10" i="25"/>
  <c r="U10" i="25"/>
  <c r="T10" i="25"/>
  <c r="S10" i="25"/>
  <c r="R10" i="25"/>
  <c r="Q10" i="25"/>
  <c r="O10" i="25"/>
  <c r="N10" i="25"/>
  <c r="M10" i="25"/>
  <c r="L10" i="25"/>
  <c r="K10" i="25"/>
  <c r="J10" i="25"/>
  <c r="I10" i="25"/>
  <c r="H10" i="25"/>
  <c r="G10" i="25"/>
  <c r="F10" i="25"/>
  <c r="E10" i="25"/>
  <c r="D10" i="25"/>
  <c r="C10" i="25"/>
  <c r="B10" i="25"/>
  <c r="V9" i="25"/>
  <c r="U9" i="25"/>
  <c r="T9" i="25"/>
  <c r="S9" i="25"/>
  <c r="R9" i="25"/>
  <c r="Q9" i="25"/>
  <c r="O9" i="25"/>
  <c r="M9" i="25"/>
  <c r="L9" i="25"/>
  <c r="K9" i="25"/>
  <c r="J9" i="25"/>
  <c r="I9" i="25"/>
  <c r="H9" i="25"/>
  <c r="G9" i="25"/>
  <c r="F9" i="25"/>
  <c r="E9" i="25"/>
  <c r="D9" i="25"/>
  <c r="C9" i="25"/>
  <c r="B9" i="25"/>
  <c r="V8" i="25"/>
  <c r="U8" i="25"/>
  <c r="T8" i="25"/>
  <c r="S8" i="25"/>
  <c r="R8" i="25"/>
  <c r="Q8" i="25"/>
  <c r="P8" i="25"/>
  <c r="O8" i="25"/>
  <c r="N8" i="25"/>
  <c r="M8" i="25"/>
  <c r="L8" i="25"/>
  <c r="K8" i="25"/>
  <c r="J8" i="25"/>
  <c r="I8" i="25"/>
  <c r="H8" i="25"/>
  <c r="G8" i="25"/>
  <c r="F8" i="25"/>
  <c r="E8" i="25"/>
  <c r="D8" i="25"/>
  <c r="C8" i="25"/>
  <c r="B8" i="25"/>
  <c r="V7" i="25"/>
  <c r="U7" i="25"/>
  <c r="T7" i="25"/>
  <c r="S7" i="25"/>
  <c r="R7" i="25"/>
  <c r="Q7" i="25"/>
  <c r="O7" i="25"/>
  <c r="M7" i="25"/>
  <c r="L7" i="25"/>
  <c r="K7" i="25"/>
  <c r="J7" i="25"/>
  <c r="I7" i="25"/>
  <c r="H7" i="25"/>
  <c r="G7" i="25"/>
  <c r="F7" i="25"/>
  <c r="E7" i="25"/>
  <c r="D7" i="25"/>
  <c r="C7" i="25"/>
  <c r="B7" i="25"/>
  <c r="V6" i="25"/>
  <c r="U6" i="25"/>
  <c r="T6" i="25"/>
  <c r="S6" i="25"/>
  <c r="R6" i="25"/>
  <c r="Q6" i="25"/>
  <c r="P6" i="25"/>
  <c r="O6" i="25"/>
  <c r="M6" i="25"/>
  <c r="L6" i="25"/>
  <c r="K6" i="25"/>
  <c r="J6" i="25"/>
  <c r="I6" i="25"/>
  <c r="H6" i="25"/>
  <c r="G6" i="25"/>
  <c r="F6" i="25"/>
  <c r="E6" i="25"/>
  <c r="D6" i="25"/>
  <c r="C6" i="25"/>
  <c r="B6" i="25"/>
  <c r="V5" i="25"/>
  <c r="U5" i="25"/>
  <c r="T5" i="25"/>
  <c r="S5" i="25"/>
  <c r="R5" i="25"/>
  <c r="Q5" i="25"/>
  <c r="O5" i="25"/>
  <c r="M5" i="25"/>
  <c r="L5" i="25"/>
  <c r="K5" i="25"/>
  <c r="J5" i="25"/>
  <c r="I5" i="25"/>
  <c r="H5" i="25"/>
  <c r="G5" i="25"/>
  <c r="F5" i="25"/>
  <c r="E5" i="25"/>
  <c r="D5" i="25"/>
  <c r="C5" i="25"/>
  <c r="B5" i="25"/>
  <c r="F27" i="24"/>
  <c r="E27" i="24"/>
  <c r="D27" i="24"/>
  <c r="G27" i="24" s="1"/>
  <c r="F26" i="24"/>
  <c r="E26" i="24"/>
  <c r="D26" i="24"/>
  <c r="G26" i="24" s="1"/>
  <c r="F25" i="24"/>
  <c r="E25" i="24"/>
  <c r="D25" i="24"/>
  <c r="G25" i="24" s="1"/>
  <c r="F24" i="24"/>
  <c r="E24" i="24"/>
  <c r="D24" i="24"/>
  <c r="G24" i="24" s="1"/>
  <c r="F23" i="24"/>
  <c r="E23" i="24"/>
  <c r="D23" i="24"/>
  <c r="G23" i="24" s="1"/>
  <c r="F22" i="24"/>
  <c r="E22" i="24"/>
  <c r="D22" i="24"/>
  <c r="G22" i="24" s="1"/>
  <c r="F21" i="24"/>
  <c r="E21" i="24"/>
  <c r="D21" i="24"/>
  <c r="G21" i="24" s="1"/>
  <c r="F20" i="24"/>
  <c r="E20" i="24"/>
  <c r="D20" i="24"/>
  <c r="G20" i="24" s="1"/>
  <c r="F19" i="24"/>
  <c r="E19" i="24"/>
  <c r="D19" i="24"/>
  <c r="G19" i="24" s="1"/>
  <c r="F18" i="24"/>
  <c r="E18" i="24"/>
  <c r="D18" i="24"/>
  <c r="G18" i="24" s="1"/>
  <c r="C17" i="24"/>
  <c r="F17" i="24" s="1"/>
  <c r="B17" i="24"/>
  <c r="E17" i="24" s="1"/>
  <c r="F16" i="24"/>
  <c r="E16" i="24"/>
  <c r="D16" i="24"/>
  <c r="G16" i="24" s="1"/>
  <c r="F15" i="24"/>
  <c r="E15" i="24"/>
  <c r="D15" i="24"/>
  <c r="G15" i="24" s="1"/>
  <c r="F14" i="24"/>
  <c r="E14" i="24"/>
  <c r="D14" i="24"/>
  <c r="G14" i="24" s="1"/>
  <c r="F13" i="24"/>
  <c r="E13" i="24"/>
  <c r="D13" i="24"/>
  <c r="G13" i="24" s="1"/>
  <c r="F12" i="24"/>
  <c r="E12" i="24"/>
  <c r="D12" i="24"/>
  <c r="G12" i="24" s="1"/>
  <c r="F11" i="24"/>
  <c r="E11" i="24"/>
  <c r="D11" i="24"/>
  <c r="G11" i="24" s="1"/>
  <c r="F10" i="24"/>
  <c r="E10" i="24"/>
  <c r="D10" i="24"/>
  <c r="G10" i="24" s="1"/>
  <c r="F9" i="24"/>
  <c r="E9" i="24"/>
  <c r="D9" i="24"/>
  <c r="G9" i="24" s="1"/>
  <c r="F8" i="24"/>
  <c r="E8" i="24"/>
  <c r="D8" i="24"/>
  <c r="G8" i="24" s="1"/>
  <c r="F7" i="24"/>
  <c r="E7" i="24"/>
  <c r="D7" i="24"/>
  <c r="G7" i="24" s="1"/>
  <c r="F6" i="24"/>
  <c r="E6" i="24"/>
  <c r="D6" i="24"/>
  <c r="G6" i="24" s="1"/>
  <c r="F5" i="24"/>
  <c r="E5" i="24"/>
  <c r="D5" i="24"/>
  <c r="G5" i="24" s="1"/>
  <c r="X46" i="23"/>
  <c r="W46" i="23"/>
  <c r="V46" i="23"/>
  <c r="U46" i="23"/>
  <c r="S46" i="23"/>
  <c r="R46" i="23"/>
  <c r="Q46" i="23"/>
  <c r="P46" i="23"/>
  <c r="O46" i="23"/>
  <c r="N46" i="23"/>
  <c r="M46" i="23"/>
  <c r="L46" i="23"/>
  <c r="K46" i="23"/>
  <c r="J46" i="23"/>
  <c r="I46" i="23"/>
  <c r="H46" i="23"/>
  <c r="G46" i="23"/>
  <c r="F46" i="23"/>
  <c r="E46" i="23"/>
  <c r="D46" i="23"/>
  <c r="C46" i="23"/>
  <c r="B46" i="23"/>
  <c r="S44" i="23"/>
  <c r="S43" i="23"/>
  <c r="S42" i="23"/>
  <c r="S41" i="23"/>
  <c r="S40" i="23"/>
  <c r="S39" i="23"/>
  <c r="S38" i="23"/>
  <c r="S37" i="23"/>
  <c r="S36" i="23"/>
  <c r="S35" i="23"/>
  <c r="X31" i="23"/>
  <c r="W31" i="23"/>
  <c r="V31" i="23"/>
  <c r="U31" i="23"/>
  <c r="R31" i="23"/>
  <c r="Q31" i="23"/>
  <c r="P31" i="23"/>
  <c r="O31" i="23"/>
  <c r="N31" i="23"/>
  <c r="M31" i="23"/>
  <c r="L31" i="23"/>
  <c r="K31" i="23"/>
  <c r="J31" i="23"/>
  <c r="I31" i="23"/>
  <c r="H31" i="23"/>
  <c r="G31" i="23"/>
  <c r="F31" i="23"/>
  <c r="E31" i="23"/>
  <c r="D31" i="23"/>
  <c r="C31" i="23"/>
  <c r="B31" i="23"/>
  <c r="X16" i="23"/>
  <c r="W16" i="23"/>
  <c r="V14" i="23"/>
  <c r="U14" i="23"/>
  <c r="R14" i="23"/>
  <c r="Q14" i="23"/>
  <c r="P14" i="23"/>
  <c r="O14" i="23"/>
  <c r="N14" i="23"/>
  <c r="M14" i="23"/>
  <c r="L14" i="23"/>
  <c r="K14" i="23"/>
  <c r="J14" i="23"/>
  <c r="I14" i="23"/>
  <c r="H14" i="23"/>
  <c r="G14" i="23"/>
  <c r="F14" i="23"/>
  <c r="E14" i="23"/>
  <c r="D14" i="23"/>
  <c r="C14" i="23"/>
  <c r="B14" i="23"/>
  <c r="V13" i="23"/>
  <c r="U13" i="23"/>
  <c r="R13" i="23"/>
  <c r="Q13" i="23"/>
  <c r="P13" i="23"/>
  <c r="O13" i="23"/>
  <c r="N13" i="23"/>
  <c r="M13" i="23"/>
  <c r="L13" i="23"/>
  <c r="K13" i="23"/>
  <c r="J13" i="23"/>
  <c r="I13" i="23"/>
  <c r="H13" i="23"/>
  <c r="G13" i="23"/>
  <c r="F13" i="23"/>
  <c r="E13" i="23"/>
  <c r="D13" i="23"/>
  <c r="C13" i="23"/>
  <c r="B13" i="23"/>
  <c r="V12" i="23"/>
  <c r="U12" i="23"/>
  <c r="R12" i="23"/>
  <c r="Q12" i="23"/>
  <c r="P12" i="23"/>
  <c r="O12" i="23"/>
  <c r="N12" i="23"/>
  <c r="M12" i="23"/>
  <c r="L12" i="23"/>
  <c r="K12" i="23"/>
  <c r="J12" i="23"/>
  <c r="I12" i="23"/>
  <c r="H12" i="23"/>
  <c r="G12" i="23"/>
  <c r="F12" i="23"/>
  <c r="E12" i="23"/>
  <c r="D12" i="23"/>
  <c r="C12" i="23"/>
  <c r="B12" i="23"/>
  <c r="V11" i="23"/>
  <c r="U11" i="23"/>
  <c r="R11" i="23"/>
  <c r="Q11" i="23"/>
  <c r="P11" i="23"/>
  <c r="O11" i="23"/>
  <c r="N11" i="23"/>
  <c r="M11" i="23"/>
  <c r="L11" i="23"/>
  <c r="K11" i="23"/>
  <c r="J11" i="23"/>
  <c r="I11" i="23"/>
  <c r="H11" i="23"/>
  <c r="G11" i="23"/>
  <c r="F11" i="23"/>
  <c r="E11" i="23"/>
  <c r="D11" i="23"/>
  <c r="C11" i="23"/>
  <c r="B11" i="23"/>
  <c r="V10" i="23"/>
  <c r="U10" i="23"/>
  <c r="R10" i="23"/>
  <c r="Q10" i="23"/>
  <c r="P10" i="23"/>
  <c r="O10" i="23"/>
  <c r="N10" i="23"/>
  <c r="M10" i="23"/>
  <c r="L10" i="23"/>
  <c r="K10" i="23"/>
  <c r="J10" i="23"/>
  <c r="I10" i="23"/>
  <c r="H10" i="23"/>
  <c r="G10" i="23"/>
  <c r="F10" i="23"/>
  <c r="E10" i="23"/>
  <c r="D10" i="23"/>
  <c r="C10" i="23"/>
  <c r="B10" i="23"/>
  <c r="V9" i="23"/>
  <c r="U9" i="23"/>
  <c r="R9" i="23"/>
  <c r="Q9" i="23"/>
  <c r="P9" i="23"/>
  <c r="O9" i="23"/>
  <c r="N9" i="23"/>
  <c r="M9" i="23"/>
  <c r="L9" i="23"/>
  <c r="K9" i="23"/>
  <c r="J9" i="23"/>
  <c r="I9" i="23"/>
  <c r="H9" i="23"/>
  <c r="G9" i="23"/>
  <c r="F9" i="23"/>
  <c r="E9" i="23"/>
  <c r="D9" i="23"/>
  <c r="C9" i="23"/>
  <c r="B9" i="23"/>
  <c r="V8" i="23"/>
  <c r="U8" i="23"/>
  <c r="R8" i="23"/>
  <c r="Q8" i="23"/>
  <c r="P8" i="23"/>
  <c r="O8" i="23"/>
  <c r="N8" i="23"/>
  <c r="M8" i="23"/>
  <c r="L8" i="23"/>
  <c r="K8" i="23"/>
  <c r="J8" i="23"/>
  <c r="I8" i="23"/>
  <c r="H8" i="23"/>
  <c r="G8" i="23"/>
  <c r="F8" i="23"/>
  <c r="E8" i="23"/>
  <c r="D8" i="23"/>
  <c r="C8" i="23"/>
  <c r="B8" i="23"/>
  <c r="V7" i="23"/>
  <c r="U7" i="23"/>
  <c r="R7" i="23"/>
  <c r="Q7" i="23"/>
  <c r="P7" i="23"/>
  <c r="O7" i="23"/>
  <c r="N7" i="23"/>
  <c r="M7" i="23"/>
  <c r="L7" i="23"/>
  <c r="K7" i="23"/>
  <c r="J7" i="23"/>
  <c r="I7" i="23"/>
  <c r="H7" i="23"/>
  <c r="G7" i="23"/>
  <c r="F7" i="23"/>
  <c r="E7" i="23"/>
  <c r="D7" i="23"/>
  <c r="C7" i="23"/>
  <c r="B7" i="23"/>
  <c r="V6" i="23"/>
  <c r="U6" i="23"/>
  <c r="R6" i="23"/>
  <c r="Q6" i="23"/>
  <c r="P6" i="23"/>
  <c r="O6" i="23"/>
  <c r="N6" i="23"/>
  <c r="M6" i="23"/>
  <c r="L6" i="23"/>
  <c r="K6" i="23"/>
  <c r="J6" i="23"/>
  <c r="I6" i="23"/>
  <c r="H6" i="23"/>
  <c r="G6" i="23"/>
  <c r="F6" i="23"/>
  <c r="E6" i="23"/>
  <c r="D6" i="23"/>
  <c r="C6" i="23"/>
  <c r="B6" i="23"/>
  <c r="V5" i="23"/>
  <c r="U5" i="23"/>
  <c r="R5" i="23"/>
  <c r="Q5" i="23"/>
  <c r="P5" i="23"/>
  <c r="O5" i="23"/>
  <c r="N5" i="23"/>
  <c r="M5" i="23"/>
  <c r="L5" i="23"/>
  <c r="K5" i="23"/>
  <c r="J5" i="23"/>
  <c r="I5" i="23"/>
  <c r="H5" i="23"/>
  <c r="G5" i="23"/>
  <c r="F5" i="23"/>
  <c r="E5" i="23"/>
  <c r="D5" i="23"/>
  <c r="C5" i="23"/>
  <c r="B5" i="23"/>
  <c r="H16" i="25" l="1"/>
  <c r="N5" i="25"/>
  <c r="N9" i="25"/>
  <c r="N13" i="25"/>
  <c r="I16" i="25"/>
  <c r="P5" i="25"/>
  <c r="P13" i="25"/>
  <c r="P47" i="25"/>
  <c r="G16" i="25"/>
  <c r="Q16" i="25"/>
  <c r="K16" i="23"/>
  <c r="J16" i="23"/>
  <c r="B16" i="23"/>
  <c r="C16" i="23"/>
  <c r="Q16" i="23"/>
  <c r="N16" i="23"/>
  <c r="O16" i="23"/>
  <c r="U16" i="23"/>
  <c r="R16" i="23"/>
  <c r="F16" i="23"/>
  <c r="G16" i="23"/>
  <c r="I16" i="23"/>
  <c r="E19" i="26"/>
  <c r="H16" i="23"/>
  <c r="P16" i="23"/>
  <c r="D16" i="23"/>
  <c r="E16" i="23"/>
  <c r="L16" i="23"/>
  <c r="M16" i="23"/>
  <c r="V16" i="23"/>
  <c r="N7" i="25"/>
  <c r="P7" i="25"/>
  <c r="N11" i="25"/>
  <c r="P11" i="25"/>
  <c r="E7" i="26"/>
  <c r="F7" i="26" s="1"/>
  <c r="G7" i="26"/>
  <c r="E8" i="26"/>
  <c r="F8" i="26" s="1"/>
  <c r="E10" i="26"/>
  <c r="H10" i="26" s="1"/>
  <c r="E11" i="26"/>
  <c r="H11" i="26" s="1"/>
  <c r="E15" i="26"/>
  <c r="F15" i="26" s="1"/>
  <c r="E16" i="26"/>
  <c r="F16" i="26" s="1"/>
  <c r="H17" i="26"/>
  <c r="E18" i="26"/>
  <c r="G18" i="26" s="1"/>
  <c r="H22" i="26"/>
  <c r="G22" i="26"/>
  <c r="F22" i="26"/>
  <c r="F24" i="26"/>
  <c r="H31" i="26"/>
  <c r="G31" i="26"/>
  <c r="F31" i="26"/>
  <c r="H33" i="26"/>
  <c r="G33" i="26"/>
  <c r="F33" i="26"/>
  <c r="H35" i="26"/>
  <c r="G35" i="26"/>
  <c r="F35" i="26"/>
  <c r="H37" i="26"/>
  <c r="G37" i="26"/>
  <c r="F37" i="26"/>
  <c r="H39" i="26"/>
  <c r="G39" i="26"/>
  <c r="F39" i="26"/>
  <c r="H41" i="26"/>
  <c r="G41" i="26"/>
  <c r="F41" i="26"/>
  <c r="H43" i="26"/>
  <c r="G43" i="26"/>
  <c r="F43" i="26"/>
  <c r="H45" i="26"/>
  <c r="G45" i="26"/>
  <c r="F45" i="26"/>
  <c r="H47" i="26"/>
  <c r="G47" i="26"/>
  <c r="F47" i="26"/>
  <c r="H56" i="26"/>
  <c r="G56" i="26"/>
  <c r="F56" i="26"/>
  <c r="H57" i="26"/>
  <c r="G57" i="26"/>
  <c r="F57" i="26"/>
  <c r="H58" i="26"/>
  <c r="G58" i="26"/>
  <c r="F58" i="26"/>
  <c r="H59" i="26"/>
  <c r="G59" i="26"/>
  <c r="F59" i="26"/>
  <c r="H60" i="26"/>
  <c r="G60" i="26"/>
  <c r="F60" i="26"/>
  <c r="H61" i="26"/>
  <c r="G61" i="26"/>
  <c r="F61" i="26"/>
  <c r="H62" i="26"/>
  <c r="G62" i="26"/>
  <c r="F62" i="26"/>
  <c r="H63" i="26"/>
  <c r="G63" i="26"/>
  <c r="F63" i="26"/>
  <c r="H64" i="26"/>
  <c r="G64" i="26"/>
  <c r="F64" i="26"/>
  <c r="H65" i="26"/>
  <c r="G65" i="26"/>
  <c r="F65" i="26"/>
  <c r="H66" i="26"/>
  <c r="G66" i="26"/>
  <c r="F66" i="26"/>
  <c r="H67" i="26"/>
  <c r="G67" i="26"/>
  <c r="F67" i="26"/>
  <c r="H68" i="26"/>
  <c r="G68" i="26"/>
  <c r="F68" i="26"/>
  <c r="H69" i="26"/>
  <c r="G69" i="26"/>
  <c r="F69" i="26"/>
  <c r="H70" i="26"/>
  <c r="G70" i="26"/>
  <c r="F70" i="26"/>
  <c r="H71" i="26"/>
  <c r="G71" i="26"/>
  <c r="F71" i="26"/>
  <c r="H72" i="26"/>
  <c r="G72" i="26"/>
  <c r="F72" i="26"/>
  <c r="E73" i="26"/>
  <c r="B16" i="25"/>
  <c r="J16" i="25"/>
  <c r="R16" i="25"/>
  <c r="U16" i="25"/>
  <c r="C16" i="25"/>
  <c r="K16" i="25"/>
  <c r="D16" i="25"/>
  <c r="L16" i="25"/>
  <c r="V16" i="25"/>
  <c r="E16" i="25"/>
  <c r="M16" i="25"/>
  <c r="O16" i="25"/>
  <c r="F16" i="25"/>
  <c r="H19" i="26"/>
  <c r="G19" i="26"/>
  <c r="F19" i="26"/>
  <c r="F17" i="26"/>
  <c r="G17" i="26"/>
  <c r="E6" i="26"/>
  <c r="E14" i="26"/>
  <c r="F32" i="26"/>
  <c r="F34" i="26"/>
  <c r="F36" i="26"/>
  <c r="F38" i="26"/>
  <c r="F40" i="26"/>
  <c r="F42" i="26"/>
  <c r="F44" i="26"/>
  <c r="F46" i="26"/>
  <c r="E48" i="26"/>
  <c r="E13" i="26"/>
  <c r="E21" i="26"/>
  <c r="G32" i="26"/>
  <c r="G34" i="26"/>
  <c r="G36" i="26"/>
  <c r="G38" i="26"/>
  <c r="G40" i="26"/>
  <c r="G42" i="26"/>
  <c r="G44" i="26"/>
  <c r="G46" i="26"/>
  <c r="E12" i="26"/>
  <c r="F12" i="26" s="1"/>
  <c r="E20" i="26"/>
  <c r="F23" i="26"/>
  <c r="G23" i="26"/>
  <c r="E9" i="26"/>
  <c r="G9" i="26" s="1"/>
  <c r="N31" i="25"/>
  <c r="P31" i="25"/>
  <c r="D17" i="24"/>
  <c r="G17" i="24" s="1"/>
  <c r="F10" i="26" l="1"/>
  <c r="G10" i="26"/>
  <c r="H15" i="26"/>
  <c r="G15" i="26"/>
  <c r="P16" i="25"/>
  <c r="H7" i="26"/>
  <c r="F18" i="26"/>
  <c r="H18" i="26"/>
  <c r="G16" i="26"/>
  <c r="H16" i="26"/>
  <c r="F11" i="26"/>
  <c r="G11" i="26"/>
  <c r="H8" i="26"/>
  <c r="G8" i="26"/>
  <c r="H21" i="26"/>
  <c r="F21" i="26"/>
  <c r="G21" i="26"/>
  <c r="H13" i="26"/>
  <c r="F13" i="26"/>
  <c r="G13" i="26"/>
  <c r="G14" i="26"/>
  <c r="H14" i="26"/>
  <c r="F6" i="26"/>
  <c r="G6" i="26"/>
  <c r="G73" i="26"/>
  <c r="F73" i="26"/>
  <c r="H73" i="26"/>
  <c r="G24" i="26"/>
  <c r="H24" i="26"/>
  <c r="N16" i="25"/>
  <c r="H20" i="26"/>
  <c r="G20" i="26"/>
  <c r="F14" i="26"/>
  <c r="H9" i="26"/>
  <c r="F20" i="26"/>
  <c r="H12" i="26"/>
  <c r="G12" i="26"/>
  <c r="F9" i="26"/>
  <c r="H6" i="26"/>
  <c r="G48" i="26"/>
  <c r="F48" i="26"/>
  <c r="H48" i="26"/>
  <c r="H58" i="16"/>
  <c r="H28" i="16"/>
  <c r="D28" i="16"/>
  <c r="D58" i="16"/>
  <c r="H27" i="1"/>
  <c r="H28" i="1"/>
  <c r="H88" i="1"/>
  <c r="H58" i="1"/>
  <c r="D27" i="1"/>
  <c r="D28" i="1"/>
  <c r="D88" i="1"/>
  <c r="D58" i="1"/>
  <c r="D57" i="1" l="1"/>
  <c r="H57" i="1"/>
  <c r="H87" i="1"/>
  <c r="D87" i="1"/>
  <c r="H57" i="16" l="1"/>
  <c r="D54" i="16"/>
  <c r="D55" i="16"/>
  <c r="D56" i="16"/>
  <c r="D57" i="16"/>
  <c r="H26" i="16"/>
  <c r="H27" i="16"/>
  <c r="D26" i="16"/>
  <c r="D27" i="16"/>
  <c r="H55" i="16" l="1"/>
  <c r="H56" i="16"/>
  <c r="H7" i="16"/>
  <c r="H8" i="16"/>
  <c r="H9" i="16"/>
  <c r="H10" i="16"/>
  <c r="H11" i="16"/>
  <c r="H12" i="16"/>
  <c r="H13" i="16"/>
  <c r="H14" i="16"/>
  <c r="H15" i="16"/>
  <c r="H16" i="16"/>
  <c r="H17" i="16"/>
  <c r="H18" i="16"/>
  <c r="H19" i="16"/>
  <c r="H20" i="16"/>
  <c r="H21" i="16"/>
  <c r="H22" i="16"/>
  <c r="H23" i="16"/>
  <c r="H24" i="16"/>
  <c r="H25" i="16"/>
  <c r="A67" i="1" l="1"/>
  <c r="A68" i="1"/>
  <c r="A69" i="1"/>
  <c r="A70" i="1"/>
  <c r="A71" i="1"/>
  <c r="A72" i="1"/>
  <c r="A73" i="1"/>
  <c r="A74" i="1"/>
  <c r="A75" i="1"/>
  <c r="A76" i="1"/>
  <c r="A77" i="1"/>
  <c r="A78" i="1"/>
  <c r="A79" i="1"/>
  <c r="A80" i="1"/>
  <c r="A81" i="1"/>
  <c r="A82" i="1"/>
  <c r="A83" i="1"/>
  <c r="A84" i="1"/>
  <c r="A85" i="1"/>
  <c r="A86" i="1"/>
  <c r="A66" i="1"/>
  <c r="A37" i="1"/>
  <c r="A38" i="1"/>
  <c r="A39" i="1"/>
  <c r="A40" i="1"/>
  <c r="A41" i="1"/>
  <c r="A42" i="1"/>
  <c r="A43" i="1"/>
  <c r="A44" i="1"/>
  <c r="A45" i="1"/>
  <c r="A46" i="1"/>
  <c r="A47" i="1"/>
  <c r="A48" i="1"/>
  <c r="A49" i="1"/>
  <c r="A50" i="1"/>
  <c r="A51" i="1"/>
  <c r="A52" i="1"/>
  <c r="A53" i="1"/>
  <c r="A54" i="1"/>
  <c r="A55" i="1"/>
  <c r="A56" i="1"/>
  <c r="A36" i="1"/>
  <c r="B26" i="1" l="1"/>
  <c r="F26" i="1" l="1"/>
  <c r="G26" i="1"/>
  <c r="C26" i="1"/>
  <c r="D26" i="1" s="1"/>
  <c r="D86" i="1"/>
  <c r="H86" i="1"/>
  <c r="H56" i="1"/>
  <c r="D56" i="1"/>
  <c r="H26" i="1" l="1"/>
  <c r="D24" i="16" l="1"/>
  <c r="D25" i="16"/>
  <c r="H54" i="16"/>
  <c r="H37" i="1"/>
  <c r="H38" i="1"/>
  <c r="H39" i="1"/>
  <c r="H40" i="1"/>
  <c r="H41" i="1"/>
  <c r="H42" i="1"/>
  <c r="H43" i="1"/>
  <c r="H44" i="1"/>
  <c r="H45" i="1"/>
  <c r="H46" i="1"/>
  <c r="H47" i="1"/>
  <c r="H48" i="1"/>
  <c r="H49" i="1"/>
  <c r="H50" i="1"/>
  <c r="H51" i="1"/>
  <c r="H52" i="1"/>
  <c r="H53" i="1"/>
  <c r="H54" i="1"/>
  <c r="H55" i="1"/>
  <c r="F23" i="1"/>
  <c r="G23" i="1"/>
  <c r="F25" i="1"/>
  <c r="G25" i="1"/>
  <c r="B25" i="1"/>
  <c r="C25" i="1"/>
  <c r="B19" i="1"/>
  <c r="C19" i="1"/>
  <c r="G24" i="1"/>
  <c r="F24" i="1"/>
  <c r="C24" i="1"/>
  <c r="B24" i="1"/>
  <c r="H84" i="1"/>
  <c r="D84" i="1"/>
  <c r="D54" i="1"/>
  <c r="H83" i="1"/>
  <c r="D53" i="1"/>
  <c r="D83" i="1"/>
  <c r="D53" i="16"/>
  <c r="D23" i="16"/>
  <c r="H53" i="16"/>
  <c r="C23" i="1"/>
  <c r="D55" i="1"/>
  <c r="D85" i="1"/>
  <c r="H85" i="1"/>
  <c r="B23" i="1"/>
  <c r="B22" i="1"/>
  <c r="F21" i="1"/>
  <c r="G21" i="1"/>
  <c r="B21" i="1"/>
  <c r="C21" i="1"/>
  <c r="H51" i="16"/>
  <c r="D51" i="16"/>
  <c r="D21" i="16"/>
  <c r="H81" i="1"/>
  <c r="D81" i="1"/>
  <c r="D51" i="1"/>
  <c r="D79" i="1"/>
  <c r="B20" i="1"/>
  <c r="C20" i="1"/>
  <c r="H50" i="16"/>
  <c r="D50" i="16"/>
  <c r="D20" i="16"/>
  <c r="G20" i="1"/>
  <c r="F20" i="1"/>
  <c r="D50" i="1"/>
  <c r="H80" i="1"/>
  <c r="D80" i="1"/>
  <c r="H67" i="1"/>
  <c r="H68" i="1"/>
  <c r="H69" i="1"/>
  <c r="H70" i="1"/>
  <c r="H71" i="1"/>
  <c r="H72" i="1"/>
  <c r="H73" i="1"/>
  <c r="H74" i="1"/>
  <c r="H75" i="1"/>
  <c r="H76" i="1"/>
  <c r="H77" i="1"/>
  <c r="H78" i="1"/>
  <c r="H79" i="1"/>
  <c r="H82" i="1"/>
  <c r="H66" i="1"/>
  <c r="H36" i="1"/>
  <c r="F7" i="1"/>
  <c r="G7" i="1"/>
  <c r="F8" i="1"/>
  <c r="G8" i="1"/>
  <c r="F9" i="1"/>
  <c r="G9" i="1"/>
  <c r="F10" i="1"/>
  <c r="G10" i="1"/>
  <c r="F11" i="1"/>
  <c r="G11" i="1"/>
  <c r="F12" i="1"/>
  <c r="G12" i="1"/>
  <c r="H12" i="1" s="1"/>
  <c r="F13" i="1"/>
  <c r="G13" i="1"/>
  <c r="F14" i="1"/>
  <c r="G14" i="1"/>
  <c r="F15" i="1"/>
  <c r="G15" i="1"/>
  <c r="F16" i="1"/>
  <c r="G16" i="1"/>
  <c r="F17" i="1"/>
  <c r="G17" i="1"/>
  <c r="F18" i="1"/>
  <c r="G18" i="1"/>
  <c r="F19" i="1"/>
  <c r="G19" i="1"/>
  <c r="F22" i="1"/>
  <c r="G22" i="1"/>
  <c r="G6" i="1"/>
  <c r="B18" i="1"/>
  <c r="C18" i="1"/>
  <c r="D67" i="1"/>
  <c r="D68" i="1"/>
  <c r="D69" i="1"/>
  <c r="D70" i="1"/>
  <c r="D71" i="1"/>
  <c r="D72" i="1"/>
  <c r="D73" i="1"/>
  <c r="D74" i="1"/>
  <c r="D75" i="1"/>
  <c r="D76" i="1"/>
  <c r="D77" i="1"/>
  <c r="D66" i="1"/>
  <c r="D37" i="1"/>
  <c r="D38" i="1"/>
  <c r="D39" i="1"/>
  <c r="D40" i="1"/>
  <c r="D41" i="1"/>
  <c r="D42" i="1"/>
  <c r="D43" i="1"/>
  <c r="D44" i="1"/>
  <c r="D45" i="1"/>
  <c r="D47" i="1"/>
  <c r="D36" i="1"/>
  <c r="C17" i="1"/>
  <c r="B17" i="1"/>
  <c r="C16" i="1"/>
  <c r="B16" i="1"/>
  <c r="C15" i="1"/>
  <c r="B15" i="1"/>
  <c r="C14" i="1"/>
  <c r="B14" i="1"/>
  <c r="C13" i="1"/>
  <c r="B13" i="1"/>
  <c r="D13" i="1" s="1"/>
  <c r="C12" i="1"/>
  <c r="B12" i="1"/>
  <c r="C11" i="1"/>
  <c r="B11" i="1"/>
  <c r="C10" i="1"/>
  <c r="B10" i="1"/>
  <c r="C9" i="1"/>
  <c r="B9" i="1"/>
  <c r="D9" i="1" s="1"/>
  <c r="C8" i="1"/>
  <c r="B8" i="1"/>
  <c r="C7" i="1"/>
  <c r="B7" i="1"/>
  <c r="C6" i="1"/>
  <c r="B6" i="1"/>
  <c r="H6" i="16"/>
  <c r="D7" i="16"/>
  <c r="D8" i="16"/>
  <c r="D9" i="16"/>
  <c r="D10" i="16"/>
  <c r="D11" i="16"/>
  <c r="D12" i="16"/>
  <c r="D13" i="16"/>
  <c r="D14" i="16"/>
  <c r="D15" i="16"/>
  <c r="D16" i="16"/>
  <c r="D17" i="16"/>
  <c r="D18" i="16"/>
  <c r="D6" i="16"/>
  <c r="H37" i="16"/>
  <c r="H38" i="16"/>
  <c r="H39" i="16"/>
  <c r="H40" i="16"/>
  <c r="H41" i="16"/>
  <c r="H42" i="16"/>
  <c r="H43" i="16"/>
  <c r="H44" i="16"/>
  <c r="H45" i="16"/>
  <c r="H46" i="16"/>
  <c r="H47" i="16"/>
  <c r="H48" i="16"/>
  <c r="H49" i="16"/>
  <c r="H52" i="16"/>
  <c r="H36" i="16"/>
  <c r="D42" i="16"/>
  <c r="D43" i="16"/>
  <c r="D44" i="16"/>
  <c r="D46" i="16"/>
  <c r="D49" i="16"/>
  <c r="D19" i="16"/>
  <c r="D49" i="1"/>
  <c r="C22" i="1"/>
  <c r="D82" i="1"/>
  <c r="D52" i="1"/>
  <c r="D52" i="16"/>
  <c r="D22" i="16"/>
  <c r="D48" i="1"/>
  <c r="D78" i="1"/>
  <c r="D41" i="16"/>
  <c r="D40" i="16"/>
  <c r="D39" i="16"/>
  <c r="D38" i="16"/>
  <c r="D37" i="16"/>
  <c r="D36" i="16"/>
  <c r="D25" i="1" l="1"/>
  <c r="D20" i="1"/>
  <c r="H7" i="1"/>
  <c r="D22" i="1"/>
  <c r="D24" i="1"/>
  <c r="H23" i="1"/>
  <c r="H9" i="1"/>
  <c r="H22" i="1"/>
  <c r="D17" i="1"/>
  <c r="D21" i="1"/>
  <c r="D14" i="1"/>
  <c r="H16" i="1"/>
  <c r="H10" i="1"/>
  <c r="H15" i="1"/>
  <c r="H8" i="1"/>
  <c r="H18" i="1"/>
  <c r="H17" i="1"/>
  <c r="D18" i="1"/>
  <c r="H20" i="1"/>
  <c r="D19" i="1"/>
  <c r="D16" i="1"/>
  <c r="H14" i="1"/>
  <c r="H21" i="1"/>
  <c r="D8" i="1"/>
  <c r="D7" i="1"/>
  <c r="D11" i="1"/>
  <c r="D15" i="1"/>
  <c r="H6" i="1"/>
  <c r="D12" i="1"/>
  <c r="H13" i="1"/>
  <c r="D10" i="1"/>
  <c r="H19" i="1"/>
  <c r="H11" i="1"/>
  <c r="H24" i="1"/>
  <c r="D23" i="1"/>
  <c r="D6" i="1"/>
  <c r="H25" i="1"/>
</calcChain>
</file>

<file path=xl/sharedStrings.xml><?xml version="1.0" encoding="utf-8"?>
<sst xmlns="http://schemas.openxmlformats.org/spreadsheetml/2006/main" count="1087" uniqueCount="148">
  <si>
    <t>All Students</t>
  </si>
  <si>
    <t>Eligibility for Provincial Funding, FTEs (Full-time Equivalent)</t>
  </si>
  <si>
    <t xml:space="preserve">All Terms Weighted Grant Units </t>
  </si>
  <si>
    <t>Eligibility for Provincial Funding, Fall Full-time Headcounts</t>
  </si>
  <si>
    <t>Eligible</t>
  </si>
  <si>
    <t>Ineligible</t>
  </si>
  <si>
    <t>Total</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</si>
  <si>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</si>
  <si>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</si>
  <si>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</si>
  <si>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</si>
  <si>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</si>
  <si>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</si>
  <si>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</si>
  <si>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</si>
  <si>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</si>
  <si>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</si>
  <si>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</si>
  <si>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</si>
  <si>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</si>
  <si>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</si>
  <si>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</si>
  <si>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</si>
  <si>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</si>
  <si>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</si>
  <si>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</si>
  <si>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</si>
  <si>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</si>
  <si>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</si>
  <si>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</si>
  <si>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</si>
  <si>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Undergraduate Students</t>
  </si>
  <si>
    <t>Graduate Students</t>
  </si>
  <si>
    <t>Notes:</t>
  </si>
  <si>
    <t>1. Eligible &amp; Ineligible for Provincial Funding: Refers to the eligibility of a student for operating grants. Students are considered eligible if they are either Canadian citizens, permanent residents, eligible international students or protected persons, and are enrolled at an eligible institution, in a publicly-supported program that is approved after meeting the specific eligibility criteria set by the Ministry of Colleges and Universities.</t>
  </si>
  <si>
    <t>2. Undergraduate and graduate FTEs are counted differently. Undergraduate FTEs are counted as a proportion of a normal full-time load for a particular program and level of registration over an academic year ("all terms"). Full-time undergraduate students normally register for two terms per academic year, and those taking a full course load generate 0.5 FTE each term or 1.0 FTE in total. Undergraduate students taking fewer courses than a full course load will generate proportionately fewer FTEs, and those taking more than a full course load or earning credits in a third term generate more FTEs. Graduate students are counted per term. By convention, graduate FTEs are approximated by summing FTEs in fall and summer terms. Graduate students normally register for three terms. Full-time graduate students generate 1.0 FTE and part-time graduate students 0.3 FTE.</t>
  </si>
  <si>
    <t>3.  Ineligible FTEs prior to 2006-07 are estimated since not all institutions reported ineligible FTEs. COU used the following formula to infer the ineligible FTEs from headcounts for those that did not report: FTE=full-time headcounts + part-time headcounts*0.3.</t>
  </si>
  <si>
    <r>
      <t xml:space="preserve">4. Weighted Grant Units (Previously "Basic Income Units") - Refers to the provincial model for operating grants, which allocates funds in part based on the size and type of enrolment at institutions. Each institution's Weighted Grant Units are calculated by multiplying FTEs by a weighting factor, depending on the program of registration and the level of study. Undergraduate student weightings in non-medical programs are assigned from 1.0 to 3.0; masters, 3.0 to 4.0; and doctoral, 6.0. Weighted Grant Units published here do not include imputing adjustments for undergraduate students and minima/maxima provisions for graduate students, and </t>
    </r>
    <r>
      <rPr>
        <b/>
        <sz val="11"/>
        <rFont val="Calibri"/>
        <family val="2"/>
        <scheme val="minor"/>
      </rPr>
      <t>thus should not be used to calculate funding impact.</t>
    </r>
  </si>
  <si>
    <t>5. Headcounts: Every student enrolled is counted as one headcount regardless of registration status or course load or level of study. Fall term full-time headcounts (counted on November 1st) are a commonly used measure for enrolment.</t>
  </si>
  <si>
    <t>6. Full-time: Students taking more than a certain percentage of full load course work (i.e. threshold). Each institutions has established its own cut-off percentages, for the purposes of determining whether a student is full-time or part-time. It also varies in time for one institution. For example, the full-time threshold for University of Toronto was changed from 80% to 60% in 2003-04, resulting in an increase in full-time students (and a decrease in part-time students). Starting in 2015-16, McMaster adopted 60% of a full time load as a full time student (previously it was 80%).</t>
  </si>
  <si>
    <t>7. Undergraduate &amp; Graduate students - undergraduate students are enrolled in undergraduate level programs such as undergraduate diplomas and certificates, and bachelor's degrees; graduate students are enrolled in graduate programs such as graduate diplomas and certificates, master's and doctoral.</t>
  </si>
  <si>
    <t>8. The total numbers include Algoma University and Dominicain University College. Algoma became a university in 2009-10. Starting in 2013-14 Dominicain's enrolment is included with Carleton University.</t>
  </si>
  <si>
    <t>Master's Student Enrolment</t>
  </si>
  <si>
    <t>Eligibility for Provincial Funding, Summer &amp; Fall FTEs (Full-time Equivalent)</t>
  </si>
  <si>
    <t>Doctoral Student Enrolment</t>
  </si>
  <si>
    <t>1. Total graduate student enrolments consist of three categories: "Graduate Diploma", "Master's" and "Doctoral". Enrolments in the first category are not included in this table because the numbers are small.</t>
  </si>
  <si>
    <t>2. Eligible &amp; Ineligible for Provincial Funding: Refers to the eligibility of a student for operating grants. Students are considered eligible if they are either Canadian citizens, permanent residents, eligible international students or protected persons, and are enrolled at an eligible institution, in a publicly-supported program that is approved after meeting the specific eligibility criteria set by the Ministry of Colleges and Universities.</t>
  </si>
  <si>
    <t>3. Undergraduate and graduate FTEs are counted differently. Undergraduate FTEs are counted as a proportion of a normal full-time load for a particular program and level of registration over an academic year ("all terms"). Full-time undergraduate students normally register for two terms per academic year, and those taking a full course load generate 0.5 FTE each term or 1.0 FTE in total. Undergraduate students taking fewer courses than a full course load will generate proportionately fewer FTEs, and those taking more than a full course load or earning credits in a third term generate more FTEs. Graduate students are counted per term. By convention, graduate FTEs are approximated by summing FTEs in fall and summer terms. Graduate students normally register for three terms. Full-time graduate students generate 1.0 FTE and part-time graduate students 0.3 FTE.</t>
  </si>
  <si>
    <t>4.  Ineligible FTEs prior to 2006-07 are estimated since not all institutions reported ineligible FTEs. COU used the following formula to infer the ineligible FTEs from headcounts for those that did not report: FTE=full-time headcounts + part-time headcounts*0.3.</t>
  </si>
  <si>
    <t>6. Headcounts - Every student enrolled is counted as one headcount regardless of registration status or course load or level of study. Fall term full-time headcounts (counted on November 1st) are a commonly used measure for enrolments.</t>
  </si>
  <si>
    <t>7. Full-time: Students taking more than a certain percentage of full load course work (i.e. threshold). Each institutions has established its own cut-off percentages, for the purposes of determining whether a student is full-time or part-time. It also varies in time for one institution. For example, the full-time threshold for University of Toronto was changed from 80% to 60% in 2003-04, resulting in an increase in full-time students (and a decrease in part-time students). Starting in 2015-16, McMaster adopted 60% of a full time load as a full time student (previously it was 80%).</t>
  </si>
  <si>
    <t>Total Students, Full-time and Part time</t>
  </si>
  <si>
    <t>Algoma</t>
  </si>
  <si>
    <t>Brock</t>
  </si>
  <si>
    <t>Carleton</t>
  </si>
  <si>
    <t>Guelph</t>
  </si>
  <si>
    <t>Lakehead</t>
  </si>
  <si>
    <t>Laurentian</t>
  </si>
  <si>
    <t>Hearst</t>
  </si>
  <si>
    <t>McMaster</t>
  </si>
  <si>
    <t>Nipissing</t>
  </si>
  <si>
    <t>NOSM</t>
  </si>
  <si>
    <t>OCADU</t>
  </si>
  <si>
    <t>OntarioTech</t>
  </si>
  <si>
    <t>Ottawa</t>
  </si>
  <si>
    <t>Queen's</t>
  </si>
  <si>
    <t>Toronto Metropolitan</t>
  </si>
  <si>
    <t>Toronto</t>
  </si>
  <si>
    <t>Trent</t>
  </si>
  <si>
    <t>UOF</t>
  </si>
  <si>
    <t>Waterloo</t>
  </si>
  <si>
    <t>Western</t>
  </si>
  <si>
    <t>Wilfrid Laurier</t>
  </si>
  <si>
    <t>Windsor</t>
  </si>
  <si>
    <t>York</t>
  </si>
  <si>
    <t>Dominicain</t>
  </si>
  <si>
    <t>Undergraduate Students, Full-time and Part-time</t>
  </si>
  <si>
    <t>2012-22</t>
  </si>
  <si>
    <t>Graduate Students, Full-time and Part-time</t>
  </si>
  <si>
    <t>Total Students, Full-time</t>
  </si>
  <si>
    <t>-</t>
  </si>
  <si>
    <t>Undergraduate Students, Full-time</t>
  </si>
  <si>
    <t>Graduate Students, Full-time</t>
  </si>
  <si>
    <t>Total Students, Part-time</t>
  </si>
  <si>
    <t>Undergraduate Students, Part-time</t>
  </si>
  <si>
    <t>OCAD</t>
  </si>
  <si>
    <t>Graduate Students, Part-time</t>
  </si>
  <si>
    <t xml:space="preserve">Notes: </t>
  </si>
  <si>
    <t xml:space="preserve">1. The tables include both students who are eligible and ineligible for provincial operating funding. </t>
  </si>
  <si>
    <t>Eligible &amp; Ineligible for Provincial Funding: Refers to the eligibility of a student for operating grants. Students are considered eligible if they are either Canadian citizens, permanent residents, eligible international students or protected persons, and are enrolled at an eligible institution, in a publicly-supported program that is approved after meeting the specific eligibility criteria set by the Ministry of Colleges and Universities.</t>
  </si>
  <si>
    <t>2. Headcounts - Every student enrolled is counted as one headcount regardless of registration status or course load or level of study. Fall term full-time headcounts (counted on November 1st) are a commonly used measure for enrolments.</t>
  </si>
  <si>
    <t>3. Full-time: Students taking more than a certain percentage of full load course work (i.e. threshold). Each institutions has established its own cut-off percentages, for the purposes of determining whether a student is full-time or part-time. It also varies in time for one institution. For example, the full-time threshold for University of Toronto was changed from 80% to 60% in 2003-04, resulting in an increase in full-time students (and a decrease in part-time students). Starting in 2015-16, McMaster adopted 60% of a full time load as a full time student (previously it was 80%).</t>
  </si>
  <si>
    <t>4. Undergraduate &amp; Graduate Students - Undergraduate students are enrolled in undergraduate level programs such as undergraduate diplomas and certificates, and bachelor's degrees; graduate students are enrolled in graduate programs such as graduate diplomas and certificates, master's and doctoral.</t>
  </si>
  <si>
    <t xml:space="preserve">5. This table is calculated from MCU records. It is different from the Common University Data Ontario (CUDO) published on the COU website for several reasons.  </t>
  </si>
  <si>
    <t>First of all, MCU's categorization of undergraduate and graduate students includes diploma and certificate students whereas CUDO only publishes degree seeking students.</t>
  </si>
  <si>
    <t>Secondly, CUDO groups bachelor's with first professional degrees, while MCU places some professional degrees under other categories such as undergraduate diplomas and graduate diplomas or degrees depending on the program.</t>
  </si>
  <si>
    <t>Lastly, there is some variance in how universities count their students. For example, TMU University counts collaborative nursing students in CUDO but they are not included in MCU records since TMU does not receive funding directly; University of Toronto includes theology and post-MD students in CUDO but excludes them in MCU reporting; University of Guelph has an agriculture programs re-categorized as a diploma program rather than a degree program; McMaster University and Brock University include in CUDO non-degree seeking students such as those taking continuing/upgrading post-Bachelor courses but not working towards a second Bachelor's degree or graduate school.</t>
  </si>
  <si>
    <t xml:space="preserve">6. Enrolments presented for each university include students enrolled in all affiliates and campuses. </t>
  </si>
  <si>
    <t>7. The total numbers include Algoma University and Dominicain University College. Algoma became a university in 2009-10. Dominicain's enrolment has been included with Carleton University.</t>
  </si>
  <si>
    <t>Total Students</t>
  </si>
  <si>
    <t>General Arts &amp; Science</t>
  </si>
  <si>
    <t>Education</t>
  </si>
  <si>
    <t>Fine &amp; Applied Arts</t>
  </si>
  <si>
    <t>Humanities</t>
  </si>
  <si>
    <t>Social Sciences</t>
  </si>
  <si>
    <t>Agriculture &amp; Biological Sciences</t>
  </si>
  <si>
    <t>Engineering &amp; Applied Sciences</t>
  </si>
  <si>
    <t>Health Professions</t>
  </si>
  <si>
    <t>Mathematical &amp; Physical Sciences</t>
  </si>
  <si>
    <t>Not Reported/Not Applicable</t>
  </si>
  <si>
    <t>1. The tables include eligible and ineligible students.</t>
  </si>
  <si>
    <t>2. The tables use SPEMAJ for program groupings. SPEMAJ (Specialization Major) is a categorization method used by MCU that groups programs by field of study. According to SPEMAJ, programs are categorized into 10 broad groups and over 100 detailed groups. It is different from FORPOS (Formula Program of Study) code, which is mainly used by MCU for funding purposes.</t>
  </si>
  <si>
    <t>3. Headcounts - Every student enrolled is counted as one headcount regardless of registration status or course load or level of study. Fall term full-time headcounts (counted on November 1st) are a commonly used measure for enrolments.</t>
  </si>
  <si>
    <t>4. Full-time: Students taking more than a certain percentage of full load course work (i.e. threshold). Each institutions has established its own cut-off percentages, for the purposes of determining whether a student is full-time or part-time. It also varies in time for one institution. For example, the full-time threshold for University of Toronto was changed from 80% to 60% in 2003-04, resulting in an increase in full-time students (and a decrease in part-time students). Starting in 2015-16, McMaster adopted 60% of a full time load as a full time student (previously it was 80%).</t>
  </si>
  <si>
    <t>5. Undergraduate &amp; Graduate Students - Undergraduate students are enrolled in undergraduate level programs such as undergraduate diplomas and certificates, and bachelor's degrees; graduate students are enrolled in graduate programs such as graduate diplomas and certificates, master's and doctoral.</t>
  </si>
  <si>
    <t>6. The total numbers include Algoma University and Dominicain University College. Algoma became a university in 2009-10. Starting in 2013-14 Dominicain's enrolment is included with Carleton University.</t>
  </si>
  <si>
    <t>International Students</t>
  </si>
  <si>
    <t>International Students as a % of Total Enrolment</t>
  </si>
  <si>
    <t>1. The tables include international students who are eligible and ineligible for provincial government funding. Ineligible students account for over 95% of international students, with variations across institutions and time.</t>
  </si>
  <si>
    <t>2. International Students - Categories include visa students, students without visa, and unknown foreign students.</t>
  </si>
  <si>
    <t>5. Undergraduate &amp; Graduate Students -Undergraduate students are enrolled in undergraduate level programs such as undergraduate diplomas and certificates, and bachelor's degrees; graduate students are enrolled in graduate programs such as graduate diplomas and certificates, master's and doctoral.</t>
  </si>
  <si>
    <t>Total International Students</t>
  </si>
  <si>
    <t>Math &amp; Physical Sciences</t>
  </si>
  <si>
    <t>Other Programs</t>
  </si>
  <si>
    <t>Undergraduate International Students</t>
  </si>
  <si>
    <t>Graduate International Students</t>
  </si>
  <si>
    <t>Fall Full-time Headcounts</t>
  </si>
  <si>
    <t>Percent Distribution</t>
  </si>
  <si>
    <t>Male</t>
  </si>
  <si>
    <t>Female</t>
  </si>
  <si>
    <t>Other / Not Reported</t>
  </si>
  <si>
    <t>Fall Full-Time Headcounts</t>
  </si>
  <si>
    <t xml:space="preserve">Female </t>
  </si>
  <si>
    <t>2. Headcounts - every student enrolled is counted as one headcount regardless of registration status or course load or level of study. Fall term full-time headcounts (counted on November 1st) are a commonly used measure for enrolments.</t>
  </si>
  <si>
    <t>5. The total numbers include Algoma University and Dominicain University College. Algoma became a university in 2009-10. Starting in 2013-14 Dominicain's enrolment is included with Carleton University.</t>
  </si>
  <si>
    <t>6. Gender categories reflect data available from the provincial database and may not reflect leading institutional practices.</t>
  </si>
  <si>
    <t>2024-25</t>
  </si>
  <si>
    <t>2025-26</t>
  </si>
  <si>
    <t>Table 7: Summary of Enrolment by Gender in Ontario Universities, 2005-06 to 2025-26</t>
  </si>
  <si>
    <t>Table 1: Summary of Enrolments in Ontario Universities, 2000-01 to 2025-26</t>
  </si>
  <si>
    <t>Table 3: Fall Term Headcounts by Institution and Level of Study, 2000-01 to 2025-26</t>
  </si>
  <si>
    <t>Table 2: Graduate Student Enrolment, 2000-01 to 2025-26</t>
  </si>
  <si>
    <t>Available in Spring/Summer 2026</t>
  </si>
  <si>
    <t>N/A</t>
  </si>
  <si>
    <t>Source: Ministry of Colleges, Universities, Research Excellence and Security</t>
  </si>
  <si>
    <t>Table 4: Fall Full-time Headcounts by Level and Program of Study, 2000-01 to 2025-26</t>
  </si>
  <si>
    <t>Table 5: International Students: Fall Full-time Headcounts, 2000-01 to 2025-26</t>
  </si>
  <si>
    <t>Table 6: International Students: Fall Full-time Headcounts by Program of Study (eligible and ineligible), 2000-01 to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</si>
</sst>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b/>
      <sz val="12"/>
      <color theme="1"/>
      <name val="Calibri"/>
      <family val="2"/>
      <scheme val="minor"/>
    </font>
    <font>
      <sz val="10.5"/>
      <color rgb="FF000000"/>
      <name val="Calibri"/>
      <family val="2"/>
      <scheme val="minor"/>
    </font>
    <font>
      <sz val="8.25"/>
      <color theme="1"/>
      <name val="Verdana"/>
      <family val="2"/>
    </font>
    <font>
      <b/>
      <i/>
      <sz val="11"/>
      <color theme="1"/>
      <name val="Calibri"/>
      <family val="2"/>
      <scheme val="minor"/>
    </font>
    <font>
      <sz val="11"/>
      <name val="Calibri"/>
      <family val="2"/>
      <scheme val="minor"/>
    </font>
    <font>
      <b/>
      <sz val="11"/>
      <name val="Calibri"/>
      <family val="2"/>
      <scheme val="minor"/>
    </font>
    <font>
      <sz val="10.5"/>
      <name val="Calibri"/>
      <family val="2"/>
      <scheme val="minor"/>
    </font>
    <font>
      <b/>
      <sz val="10.5"/>
      <name val="Calibri"/>
      <family val="2"/>
      <scheme val="minor"/>
    </font>
    <font>
      <sz val="10.5"/>
      <color theme="1"/>
      <name val="Calibri"/>
      <family val="2"/>
      <scheme val="minor"/>
    </font>
    <font>
      <b/>
      <i/>
      <sz val="10.5"/>
      <name val="Calibri"/>
      <family val="2"/>
      <scheme val="minor"/>
    </font>
    <font>
      <sz val="10"/>
      <name val="Calibri"/>
      <family val="2"/>
      <scheme val="minor"/>
    </font>
    <font>
      <sz val="11"/>
      <color rgb="FFFF0000"/>
      <name val="Calibri"/>
      <family val="2"/>
      <scheme val="minor"/>
    </font>
    <font>
      <sz val="10"/>
      <color rgb="FFFF0000"/>
      <name val="Arial"/>
      <family val="2"/>
    </font>
    <font>
      <b/>
      <strike/>
      <sz val="10.5"/>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medium">
        <color indexed="64"/>
      </top>
      <bottom style="double">
        <color indexed="64"/>
      </bottom>
      <diagonal/>
    </border>
    <border>
      <left/>
      <right style="thin">
        <color indexed="64"/>
      </right>
      <top/>
      <bottom/>
      <diagonal/>
    </border>
    <border>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43" fontId="3" fillId="0" borderId="0" applyFont="0" applyFill="0" applyBorder="0" applyAlignment="0" applyProtection="0"/>
  </cellStyleXfs>
  <cellXfs count="301">
    <xf numFmtId="0" fontId="0" fillId="0" borderId="0" xfId="0"/>
    <xf numFmtId="0" fontId="0" fillId="0" borderId="0" xfId="0" applyAlignment="1">
      <alignment wrapText="1"/>
    </xf>
    <xf numFmtId="0" fontId="0" fillId="0" borderId="0" xfId="0" applyAlignment="1">
      <alignment horizontal="center" vertical="top" wrapText="1"/>
    </xf>
    <xf numFmtId="10" fontId="0" fillId="0" borderId="0" xfId="2" applyNumberFormat="1" applyFont="1"/>
    <xf numFmtId="0" fontId="17" fillId="0" borderId="0" xfId="0" applyFont="1" applyAlignment="1">
      <alignment vertical="center" wrapText="1"/>
    </xf>
    <xf numFmtId="0" fontId="9" fillId="0" borderId="0" xfId="3" applyFont="1"/>
    <xf numFmtId="0" fontId="2" fillId="0" borderId="0" xfId="0" applyFont="1" applyAlignment="1">
      <alignment vertical="center"/>
    </xf>
    <xf numFmtId="0" fontId="0" fillId="0" borderId="0" xfId="0" applyAlignment="1">
      <alignment vertical="center"/>
    </xf>
    <xf numFmtId="0" fontId="0" fillId="0" borderId="3" xfId="0" applyBorder="1" applyAlignment="1">
      <alignment vertical="center" wrapText="1"/>
    </xf>
    <xf numFmtId="0" fontId="0" fillId="0" borderId="6" xfId="0" applyBorder="1" applyAlignment="1">
      <alignment vertical="center" wrapText="1"/>
    </xf>
    <xf numFmtId="0" fontId="16" fillId="0" borderId="0" xfId="0" applyFont="1" applyAlignment="1">
      <alignment vertical="center"/>
    </xf>
    <xf numFmtId="0" fontId="0" fillId="0" borderId="21" xfId="0" applyBorder="1" applyAlignment="1">
      <alignment horizontal="right" vertical="center" wrapText="1"/>
    </xf>
    <xf numFmtId="0" fontId="0" fillId="0" borderId="19" xfId="0" applyBorder="1" applyAlignment="1">
      <alignment horizontal="right" vertical="center" wrapText="1"/>
    </xf>
    <xf numFmtId="0" fontId="0" fillId="0" borderId="22" xfId="0" applyBorder="1" applyAlignment="1">
      <alignment horizontal="right" vertical="center" wrapText="1"/>
    </xf>
    <xf numFmtId="0" fontId="16" fillId="0" borderId="0" xfId="0" applyFont="1" applyAlignment="1">
      <alignment horizontal="right" vertical="center" wrapText="1"/>
    </xf>
    <xf numFmtId="0" fontId="0" fillId="0" borderId="6" xfId="0" applyBorder="1" applyAlignment="1">
      <alignment vertical="center"/>
    </xf>
    <xf numFmtId="164" fontId="1" fillId="0" borderId="0" xfId="1" applyNumberFormat="1" applyFont="1" applyBorder="1" applyAlignment="1">
      <alignment vertical="center"/>
    </xf>
    <xf numFmtId="164" fontId="1" fillId="0" borderId="17" xfId="1" applyNumberFormat="1" applyFont="1" applyBorder="1" applyAlignment="1">
      <alignment vertical="center"/>
    </xf>
    <xf numFmtId="164" fontId="1" fillId="0" borderId="9" xfId="1" applyNumberFormat="1" applyFont="1" applyBorder="1" applyAlignment="1">
      <alignment vertical="center"/>
    </xf>
    <xf numFmtId="0" fontId="0" fillId="0" borderId="14" xfId="0" applyBorder="1" applyAlignment="1">
      <alignment vertical="center"/>
    </xf>
    <xf numFmtId="0" fontId="0" fillId="0" borderId="0" xfId="0" applyAlignment="1">
      <alignment vertical="center" wrapText="1"/>
    </xf>
    <xf numFmtId="164" fontId="1" fillId="0" borderId="0" xfId="1" applyNumberFormat="1" applyFont="1" applyAlignment="1">
      <alignment vertical="center"/>
    </xf>
    <xf numFmtId="164" fontId="1" fillId="0" borderId="24" xfId="1" applyNumberFormat="1" applyFont="1" applyBorder="1" applyAlignment="1">
      <alignment vertical="center"/>
    </xf>
    <xf numFmtId="0" fontId="0" fillId="0" borderId="3" xfId="0" applyBorder="1" applyAlignment="1">
      <alignment vertical="center"/>
    </xf>
    <xf numFmtId="43" fontId="0" fillId="0" borderId="0" xfId="1" applyFont="1" applyAlignment="1">
      <alignment vertical="center"/>
    </xf>
    <xf numFmtId="164" fontId="0" fillId="0" borderId="0" xfId="0" applyNumberFormat="1" applyAlignment="1">
      <alignment vertical="center"/>
    </xf>
    <xf numFmtId="0" fontId="8" fillId="0" borderId="0" xfId="0" applyFont="1" applyAlignment="1">
      <alignment vertical="center"/>
    </xf>
    <xf numFmtId="0" fontId="7" fillId="0" borderId="0" xfId="0" applyFont="1" applyAlignment="1">
      <alignment vertical="center"/>
    </xf>
    <xf numFmtId="164" fontId="1" fillId="0" borderId="0" xfId="1" applyNumberFormat="1" applyFont="1" applyFill="1" applyBorder="1" applyAlignment="1">
      <alignment vertical="center"/>
    </xf>
    <xf numFmtId="164" fontId="1" fillId="0" borderId="24" xfId="1" applyNumberFormat="1" applyFont="1" applyFill="1" applyBorder="1" applyAlignment="1">
      <alignment vertical="center"/>
    </xf>
    <xf numFmtId="164" fontId="1" fillId="0" borderId="9" xfId="1" applyNumberFormat="1" applyFont="1" applyFill="1" applyBorder="1" applyAlignment="1">
      <alignment vertical="center"/>
    </xf>
    <xf numFmtId="0" fontId="10" fillId="0" borderId="0" xfId="3" applyFont="1" applyAlignment="1">
      <alignment vertical="center"/>
    </xf>
    <xf numFmtId="0" fontId="9" fillId="0" borderId="0" xfId="3" applyFont="1" applyAlignment="1">
      <alignment vertical="center"/>
    </xf>
    <xf numFmtId="0" fontId="10" fillId="0" borderId="0" xfId="3" applyFont="1" applyAlignment="1">
      <alignment horizontal="left" vertical="center" wrapText="1"/>
    </xf>
    <xf numFmtId="0" fontId="9" fillId="0" borderId="3" xfId="3" applyFont="1" applyBorder="1" applyAlignment="1">
      <alignment vertical="center"/>
    </xf>
    <xf numFmtId="0" fontId="9" fillId="0" borderId="25" xfId="3" applyFont="1" applyBorder="1" applyAlignment="1">
      <alignment vertical="center"/>
    </xf>
    <xf numFmtId="0" fontId="9" fillId="0" borderId="6" xfId="3" applyFont="1" applyBorder="1" applyAlignment="1">
      <alignment vertical="center"/>
    </xf>
    <xf numFmtId="0" fontId="9" fillId="0" borderId="7" xfId="3" applyFont="1" applyBorder="1" applyAlignment="1">
      <alignment horizontal="right" vertical="center"/>
    </xf>
    <xf numFmtId="0" fontId="9" fillId="0" borderId="8" xfId="3" applyFont="1" applyBorder="1" applyAlignment="1">
      <alignment horizontal="right" vertical="center"/>
    </xf>
    <xf numFmtId="164" fontId="1" fillId="0" borderId="0" xfId="4" applyNumberFormat="1" applyFont="1" applyBorder="1" applyAlignment="1">
      <alignment vertical="center"/>
    </xf>
    <xf numFmtId="164" fontId="1" fillId="0" borderId="16" xfId="4" applyNumberFormat="1" applyFont="1" applyBorder="1" applyAlignment="1">
      <alignment vertical="center"/>
    </xf>
    <xf numFmtId="164" fontId="1" fillId="0" borderId="0" xfId="4" applyNumberFormat="1" applyFont="1" applyBorder="1" applyAlignment="1">
      <alignment horizontal="right" vertical="center"/>
    </xf>
    <xf numFmtId="0" fontId="9" fillId="0" borderId="10" xfId="3" applyFont="1" applyBorder="1" applyAlignment="1">
      <alignment vertical="center"/>
    </xf>
    <xf numFmtId="164" fontId="1" fillId="0" borderId="11" xfId="4" applyNumberFormat="1" applyFont="1" applyBorder="1" applyAlignment="1">
      <alignment horizontal="right" vertical="center"/>
    </xf>
    <xf numFmtId="164" fontId="1" fillId="0" borderId="16" xfId="4" applyNumberFormat="1" applyFont="1" applyBorder="1" applyAlignment="1">
      <alignment horizontal="right" vertical="center"/>
    </xf>
    <xf numFmtId="3" fontId="9" fillId="0" borderId="11" xfId="3" applyNumberFormat="1" applyFont="1" applyBorder="1" applyAlignment="1">
      <alignment horizontal="right" vertical="center"/>
    </xf>
    <xf numFmtId="164" fontId="10" fillId="0" borderId="0" xfId="3" applyNumberFormat="1" applyFont="1" applyAlignment="1">
      <alignment horizontal="left" vertical="center" wrapText="1"/>
    </xf>
    <xf numFmtId="3" fontId="9" fillId="0" borderId="0" xfId="3" applyNumberFormat="1" applyFont="1" applyAlignment="1">
      <alignment vertical="center"/>
    </xf>
    <xf numFmtId="0" fontId="9" fillId="0" borderId="0" xfId="3" applyFont="1" applyAlignment="1">
      <alignment horizontal="right" vertical="center"/>
    </xf>
    <xf numFmtId="3" fontId="9" fillId="0" borderId="0" xfId="3" applyNumberFormat="1" applyFont="1" applyAlignment="1">
      <alignment horizontal="right" vertical="center"/>
    </xf>
    <xf numFmtId="0" fontId="9" fillId="0" borderId="0" xfId="3" applyFont="1" applyAlignment="1">
      <alignment horizontal="left" vertical="center" wrapText="1"/>
    </xf>
    <xf numFmtId="164" fontId="9" fillId="0" borderId="0" xfId="1" applyNumberFormat="1" applyFont="1" applyBorder="1" applyAlignment="1">
      <alignment vertical="center"/>
    </xf>
    <xf numFmtId="0" fontId="3" fillId="0" borderId="0" xfId="3" applyAlignment="1">
      <alignment vertical="center"/>
    </xf>
    <xf numFmtId="0" fontId="11" fillId="0" borderId="6" xfId="3" applyFont="1" applyBorder="1" applyAlignment="1">
      <alignment vertical="center"/>
    </xf>
    <xf numFmtId="0" fontId="11" fillId="0" borderId="7" xfId="3" applyFont="1" applyBorder="1" applyAlignment="1">
      <alignment horizontal="right" vertical="center"/>
    </xf>
    <xf numFmtId="164" fontId="11" fillId="0" borderId="0" xfId="4" applyNumberFormat="1" applyFont="1" applyBorder="1" applyAlignment="1">
      <alignment vertical="center"/>
    </xf>
    <xf numFmtId="164" fontId="11" fillId="0" borderId="16" xfId="4" applyNumberFormat="1" applyFont="1" applyBorder="1" applyAlignment="1">
      <alignment vertical="center"/>
    </xf>
    <xf numFmtId="164" fontId="13" fillId="0" borderId="0" xfId="4" applyNumberFormat="1" applyFont="1" applyBorder="1" applyAlignment="1">
      <alignment vertical="center"/>
    </xf>
    <xf numFmtId="0" fontId="11" fillId="0" borderId="10" xfId="3" applyFont="1" applyBorder="1" applyAlignment="1">
      <alignment vertical="center"/>
    </xf>
    <xf numFmtId="164" fontId="11" fillId="0" borderId="11" xfId="4" applyNumberFormat="1" applyFont="1" applyBorder="1" applyAlignment="1">
      <alignment vertical="center"/>
    </xf>
    <xf numFmtId="0" fontId="11" fillId="0" borderId="0" xfId="3" applyFont="1" applyAlignment="1">
      <alignment vertical="center"/>
    </xf>
    <xf numFmtId="164" fontId="0" fillId="0" borderId="0" xfId="1" applyNumberFormat="1" applyFont="1" applyBorder="1" applyAlignment="1">
      <alignment vertical="center"/>
    </xf>
    <xf numFmtId="164" fontId="0" fillId="0" borderId="11" xfId="1" applyNumberFormat="1" applyFont="1" applyBorder="1" applyAlignment="1">
      <alignment vertical="center"/>
    </xf>
    <xf numFmtId="164" fontId="0" fillId="0" borderId="11" xfId="0" applyNumberFormat="1" applyBorder="1" applyAlignment="1">
      <alignment vertical="center"/>
    </xf>
    <xf numFmtId="0" fontId="15" fillId="0" borderId="0" xfId="3" applyFont="1" applyAlignment="1">
      <alignment vertical="center"/>
    </xf>
    <xf numFmtId="0" fontId="14" fillId="0" borderId="0" xfId="3" applyFont="1" applyAlignment="1">
      <alignment vertical="center"/>
    </xf>
    <xf numFmtId="0" fontId="12" fillId="0" borderId="0" xfId="3" applyFont="1" applyAlignment="1">
      <alignment vertical="center"/>
    </xf>
    <xf numFmtId="0" fontId="0" fillId="0" borderId="13" xfId="0"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6" fillId="0" borderId="3" xfId="0" applyFont="1" applyBorder="1" applyAlignment="1">
      <alignment horizontal="right" vertical="center"/>
    </xf>
    <xf numFmtId="0" fontId="6" fillId="0" borderId="4" xfId="0" applyFont="1" applyBorder="1" applyAlignment="1">
      <alignment horizontal="right" vertical="center" wrapText="1"/>
    </xf>
    <xf numFmtId="0" fontId="6" fillId="0" borderId="5" xfId="0" applyFont="1" applyBorder="1" applyAlignment="1">
      <alignment horizontal="right" vertical="center" wrapText="1"/>
    </xf>
    <xf numFmtId="0" fontId="6" fillId="0" borderId="6" xfId="0" applyFont="1" applyBorder="1" applyAlignment="1">
      <alignment horizontal="right" vertical="center"/>
    </xf>
    <xf numFmtId="3" fontId="6" fillId="0" borderId="0" xfId="0" applyNumberFormat="1" applyFont="1" applyAlignment="1">
      <alignment horizontal="right" vertical="center"/>
    </xf>
    <xf numFmtId="3" fontId="6" fillId="0" borderId="16" xfId="0" applyNumberFormat="1" applyFont="1" applyBorder="1" applyAlignment="1">
      <alignment horizontal="right" vertical="center"/>
    </xf>
    <xf numFmtId="10" fontId="0" fillId="0" borderId="0" xfId="2" applyNumberFormat="1" applyFont="1" applyAlignment="1">
      <alignment vertical="center"/>
    </xf>
    <xf numFmtId="0" fontId="6" fillId="0" borderId="6" xfId="0" applyFont="1" applyBorder="1" applyAlignment="1">
      <alignment horizontal="right" vertical="center" wrapText="1"/>
    </xf>
    <xf numFmtId="3" fontId="6" fillId="0" borderId="0" xfId="0" applyNumberFormat="1" applyFont="1" applyAlignment="1">
      <alignment horizontal="right" vertical="center" wrapText="1"/>
    </xf>
    <xf numFmtId="10" fontId="11" fillId="0" borderId="0" xfId="0" applyNumberFormat="1" applyFont="1" applyAlignment="1">
      <alignment horizontal="right" vertical="center" wrapText="1"/>
    </xf>
    <xf numFmtId="10" fontId="11" fillId="0" borderId="9" xfId="2" applyNumberFormat="1" applyFont="1" applyFill="1" applyBorder="1" applyAlignment="1">
      <alignment horizontal="right" vertical="center"/>
    </xf>
    <xf numFmtId="0" fontId="13" fillId="0" borderId="6" xfId="0" applyFont="1" applyBorder="1" applyAlignment="1">
      <alignment vertical="center"/>
    </xf>
    <xf numFmtId="164" fontId="13" fillId="0" borderId="0" xfId="1" applyNumberFormat="1" applyFont="1" applyBorder="1" applyAlignment="1">
      <alignment vertical="center"/>
    </xf>
    <xf numFmtId="164" fontId="13" fillId="0" borderId="11" xfId="1" applyNumberFormat="1" applyFont="1" applyBorder="1" applyAlignment="1">
      <alignment vertical="center"/>
    </xf>
    <xf numFmtId="164" fontId="0" fillId="0" borderId="0" xfId="1" applyNumberFormat="1" applyFont="1" applyFill="1" applyAlignment="1">
      <alignment vertical="center"/>
    </xf>
    <xf numFmtId="164" fontId="1" fillId="0" borderId="0" xfId="1" applyNumberFormat="1" applyFont="1" applyFill="1" applyAlignment="1">
      <alignment vertical="center"/>
    </xf>
    <xf numFmtId="164" fontId="9" fillId="0" borderId="24" xfId="1" applyNumberFormat="1" applyFont="1" applyFill="1" applyBorder="1" applyAlignment="1">
      <alignment vertical="center"/>
    </xf>
    <xf numFmtId="164" fontId="9" fillId="0" borderId="0" xfId="1" applyNumberFormat="1" applyFont="1" applyFill="1" applyBorder="1" applyAlignment="1">
      <alignment vertical="center"/>
    </xf>
    <xf numFmtId="0" fontId="11" fillId="0" borderId="21" xfId="3" applyFont="1" applyBorder="1" applyAlignment="1">
      <alignment horizontal="right" vertical="center"/>
    </xf>
    <xf numFmtId="164" fontId="9" fillId="0" borderId="0" xfId="1" applyNumberFormat="1" applyFont="1" applyBorder="1" applyAlignment="1">
      <alignment horizontal="right" vertical="center" indent="1"/>
    </xf>
    <xf numFmtId="0" fontId="9" fillId="0" borderId="0" xfId="0" applyFont="1" applyAlignment="1">
      <alignment horizontal="left" vertical="center" wrapText="1"/>
    </xf>
    <xf numFmtId="0" fontId="9" fillId="0" borderId="0" xfId="0" applyFont="1" applyAlignment="1">
      <alignment vertical="center" wrapText="1"/>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9" fillId="0" borderId="0" xfId="0" applyFont="1" applyAlignment="1">
      <alignment vertical="center"/>
    </xf>
    <xf numFmtId="0" fontId="9" fillId="0" borderId="0" xfId="0" applyFont="1"/>
    <xf numFmtId="164" fontId="9" fillId="0" borderId="0" xfId="3" applyNumberFormat="1" applyFont="1" applyAlignment="1">
      <alignment vertical="center"/>
    </xf>
    <xf numFmtId="3" fontId="6" fillId="0" borderId="0" xfId="2" applyNumberFormat="1" applyFont="1" applyBorder="1" applyAlignment="1">
      <alignment horizontal="right" vertical="center"/>
    </xf>
    <xf numFmtId="0" fontId="6" fillId="0" borderId="39" xfId="0" applyFont="1" applyBorder="1" applyAlignment="1">
      <alignment horizontal="right" vertical="center" wrapText="1"/>
    </xf>
    <xf numFmtId="10" fontId="6" fillId="0" borderId="6" xfId="0" applyNumberFormat="1" applyFont="1" applyBorder="1" applyAlignment="1">
      <alignment horizontal="right" vertical="center"/>
    </xf>
    <xf numFmtId="10" fontId="6" fillId="0" borderId="6" xfId="0" applyNumberFormat="1" applyFont="1" applyBorder="1" applyAlignment="1">
      <alignment horizontal="right" vertical="center" wrapText="1"/>
    </xf>
    <xf numFmtId="10" fontId="11" fillId="0" borderId="6" xfId="0" applyNumberFormat="1" applyFont="1" applyBorder="1" applyAlignment="1">
      <alignment horizontal="right" vertical="center" wrapText="1"/>
    </xf>
    <xf numFmtId="0" fontId="11" fillId="0" borderId="0" xfId="3" applyFont="1" applyAlignment="1">
      <alignment horizontal="right" vertical="center"/>
    </xf>
    <xf numFmtId="0" fontId="9" fillId="0" borderId="6" xfId="3" applyFont="1" applyBorder="1"/>
    <xf numFmtId="164" fontId="0" fillId="0" borderId="6" xfId="0" applyNumberFormat="1" applyBorder="1" applyAlignment="1">
      <alignment vertical="center"/>
    </xf>
    <xf numFmtId="164" fontId="11" fillId="0" borderId="6" xfId="4" applyNumberFormat="1" applyFont="1" applyBorder="1" applyAlignment="1">
      <alignment vertical="center"/>
    </xf>
    <xf numFmtId="0" fontId="0" fillId="0" borderId="6" xfId="0" applyBorder="1"/>
    <xf numFmtId="0" fontId="13" fillId="0" borderId="6" xfId="0" applyFont="1" applyBorder="1" applyAlignment="1">
      <alignment horizontal="right" vertical="center"/>
    </xf>
    <xf numFmtId="0" fontId="18" fillId="0" borderId="3" xfId="3" applyFont="1" applyBorder="1" applyAlignment="1">
      <alignment vertical="center"/>
    </xf>
    <xf numFmtId="0" fontId="9" fillId="0" borderId="0" xfId="3" applyFont="1" applyAlignment="1">
      <alignment horizontal="left" vertical="center"/>
    </xf>
    <xf numFmtId="164" fontId="9" fillId="0" borderId="9" xfId="1" applyNumberFormat="1" applyFont="1" applyBorder="1" applyAlignment="1">
      <alignment vertical="center"/>
    </xf>
    <xf numFmtId="0" fontId="9" fillId="0" borderId="29" xfId="0" applyFont="1" applyBorder="1" applyAlignment="1">
      <alignment horizontal="center" vertical="center" wrapText="1"/>
    </xf>
    <xf numFmtId="164" fontId="9" fillId="0" borderId="17" xfId="1" applyNumberFormat="1" applyFont="1" applyBorder="1" applyAlignment="1">
      <alignment vertical="center"/>
    </xf>
    <xf numFmtId="164" fontId="9" fillId="0" borderId="14" xfId="1" applyNumberFormat="1" applyFont="1" applyBorder="1" applyAlignment="1">
      <alignment vertical="center"/>
    </xf>
    <xf numFmtId="164" fontId="9" fillId="0" borderId="24" xfId="1" applyNumberFormat="1" applyFont="1" applyBorder="1" applyAlignment="1">
      <alignment vertical="center"/>
    </xf>
    <xf numFmtId="164" fontId="9" fillId="0" borderId="0" xfId="1" applyNumberFormat="1" applyFont="1" applyAlignment="1">
      <alignment vertical="center"/>
    </xf>
    <xf numFmtId="0" fontId="9" fillId="0" borderId="6" xfId="0" applyFont="1" applyBorder="1"/>
    <xf numFmtId="0" fontId="11" fillId="0" borderId="6" xfId="0" applyFont="1" applyBorder="1" applyAlignment="1">
      <alignment vertical="center"/>
    </xf>
    <xf numFmtId="0" fontId="11" fillId="0" borderId="7" xfId="0" applyFont="1" applyBorder="1" applyAlignment="1">
      <alignment horizontal="right" vertical="center"/>
    </xf>
    <xf numFmtId="164" fontId="11" fillId="0" borderId="0" xfId="1" applyNumberFormat="1" applyFont="1" applyBorder="1" applyAlignment="1">
      <alignment vertical="center"/>
    </xf>
    <xf numFmtId="164" fontId="11" fillId="0" borderId="16" xfId="1" applyNumberFormat="1" applyFont="1" applyBorder="1" applyAlignment="1">
      <alignment vertical="center"/>
    </xf>
    <xf numFmtId="0" fontId="11" fillId="0" borderId="10" xfId="0" applyFont="1" applyBorder="1" applyAlignment="1">
      <alignment vertical="center"/>
    </xf>
    <xf numFmtId="164" fontId="11" fillId="0" borderId="11" xfId="1" applyNumberFormat="1" applyFont="1" applyBorder="1" applyAlignment="1">
      <alignment vertical="center"/>
    </xf>
    <xf numFmtId="0" fontId="11" fillId="0" borderId="0" xfId="0" applyFont="1" applyAlignment="1">
      <alignment vertical="center"/>
    </xf>
    <xf numFmtId="164" fontId="11" fillId="0" borderId="11" xfId="1" applyNumberFormat="1" applyFont="1" applyFill="1" applyBorder="1" applyAlignment="1">
      <alignment vertical="center"/>
    </xf>
    <xf numFmtId="164" fontId="11" fillId="0" borderId="0" xfId="1" applyNumberFormat="1" applyFont="1" applyFill="1" applyBorder="1" applyAlignment="1">
      <alignment vertical="center"/>
    </xf>
    <xf numFmtId="164" fontId="1" fillId="2" borderId="0" xfId="4" applyNumberFormat="1" applyFont="1" applyFill="1" applyBorder="1" applyAlignment="1">
      <alignment vertical="center"/>
    </xf>
    <xf numFmtId="164" fontId="1" fillId="2" borderId="9" xfId="4" applyNumberFormat="1" applyFont="1" applyFill="1" applyBorder="1" applyAlignment="1">
      <alignment vertical="center"/>
    </xf>
    <xf numFmtId="0" fontId="9" fillId="2" borderId="0" xfId="3" applyFont="1" applyFill="1" applyAlignment="1">
      <alignment vertical="center"/>
    </xf>
    <xf numFmtId="0" fontId="9" fillId="2" borderId="9" xfId="3" applyFont="1" applyFill="1" applyBorder="1" applyAlignment="1">
      <alignment vertical="center"/>
    </xf>
    <xf numFmtId="164" fontId="1" fillId="2" borderId="11" xfId="4" applyNumberFormat="1" applyFont="1" applyFill="1" applyBorder="1" applyAlignment="1">
      <alignment horizontal="right" vertical="center"/>
    </xf>
    <xf numFmtId="164" fontId="1" fillId="2" borderId="9" xfId="4" applyNumberFormat="1" applyFont="1" applyFill="1" applyBorder="1" applyAlignment="1">
      <alignment horizontal="right" vertical="center"/>
    </xf>
    <xf numFmtId="3" fontId="9" fillId="2" borderId="11" xfId="3" applyNumberFormat="1" applyFont="1" applyFill="1" applyBorder="1" applyAlignment="1">
      <alignment horizontal="right" vertical="center"/>
    </xf>
    <xf numFmtId="0" fontId="9" fillId="2" borderId="7" xfId="3" applyFont="1" applyFill="1" applyBorder="1" applyAlignment="1">
      <alignment horizontal="right" vertical="center"/>
    </xf>
    <xf numFmtId="0" fontId="9" fillId="2" borderId="8" xfId="3" applyFont="1" applyFill="1" applyBorder="1" applyAlignment="1">
      <alignment horizontal="right" vertical="center"/>
    </xf>
    <xf numFmtId="3" fontId="9" fillId="2" borderId="9" xfId="3" applyNumberFormat="1" applyFont="1" applyFill="1" applyBorder="1" applyAlignment="1">
      <alignment vertical="center"/>
    </xf>
    <xf numFmtId="164" fontId="9" fillId="2" borderId="9" xfId="3" applyNumberFormat="1" applyFont="1" applyFill="1" applyBorder="1" applyAlignment="1">
      <alignment vertical="center"/>
    </xf>
    <xf numFmtId="0" fontId="9" fillId="0" borderId="0" xfId="3" applyFont="1" applyAlignment="1">
      <alignment horizontal="left" vertical="center" wrapText="1"/>
    </xf>
    <xf numFmtId="164" fontId="9" fillId="2" borderId="0" xfId="1" applyNumberFormat="1" applyFont="1" applyFill="1" applyBorder="1" applyAlignment="1">
      <alignment horizontal="right" vertical="center" indent="1"/>
    </xf>
    <xf numFmtId="0" fontId="11" fillId="2" borderId="7" xfId="3" applyFont="1" applyFill="1" applyBorder="1" applyAlignment="1">
      <alignment horizontal="right" vertical="center"/>
    </xf>
    <xf numFmtId="0" fontId="11" fillId="2" borderId="8" xfId="3" applyFont="1" applyFill="1" applyBorder="1" applyAlignment="1">
      <alignment horizontal="right" vertical="center"/>
    </xf>
    <xf numFmtId="0" fontId="8" fillId="0" borderId="0" xfId="0" applyFont="1" applyFill="1" applyAlignment="1">
      <alignment vertical="center"/>
    </xf>
    <xf numFmtId="164" fontId="11" fillId="2" borderId="0" xfId="1" applyNumberFormat="1" applyFont="1" applyFill="1" applyBorder="1" applyAlignment="1">
      <alignment vertical="center"/>
    </xf>
    <xf numFmtId="164" fontId="11" fillId="2" borderId="9" xfId="1" applyNumberFormat="1" applyFont="1" applyFill="1" applyBorder="1" applyAlignment="1">
      <alignment vertical="center"/>
    </xf>
    <xf numFmtId="164" fontId="13" fillId="2" borderId="0" xfId="1" applyNumberFormat="1" applyFont="1" applyFill="1" applyBorder="1" applyAlignment="1">
      <alignment vertical="center"/>
    </xf>
    <xf numFmtId="164" fontId="13" fillId="2" borderId="9" xfId="1" applyNumberFormat="1" applyFont="1" applyFill="1" applyBorder="1" applyAlignment="1">
      <alignment vertical="center"/>
    </xf>
    <xf numFmtId="164" fontId="13" fillId="2" borderId="11" xfId="1" applyNumberFormat="1" applyFont="1" applyFill="1" applyBorder="1" applyAlignment="1">
      <alignment vertical="center"/>
    </xf>
    <xf numFmtId="164" fontId="11" fillId="2" borderId="11" xfId="1" applyNumberFormat="1" applyFont="1" applyFill="1" applyBorder="1" applyAlignment="1">
      <alignment vertical="center"/>
    </xf>
    <xf numFmtId="164" fontId="11" fillId="2" borderId="12" xfId="1" applyNumberFormat="1" applyFont="1" applyFill="1" applyBorder="1" applyAlignment="1">
      <alignment vertical="center"/>
    </xf>
    <xf numFmtId="164" fontId="1" fillId="0" borderId="17" xfId="1" applyNumberFormat="1" applyFont="1" applyFill="1" applyBorder="1" applyAlignment="1">
      <alignment vertical="top" wrapText="1"/>
    </xf>
    <xf numFmtId="0" fontId="0" fillId="0" borderId="6" xfId="0" applyFill="1" applyBorder="1" applyAlignment="1">
      <alignment vertical="center"/>
    </xf>
    <xf numFmtId="0" fontId="0" fillId="0" borderId="10" xfId="0" applyFill="1" applyBorder="1" applyAlignment="1">
      <alignment vertical="center"/>
    </xf>
    <xf numFmtId="164" fontId="9" fillId="0" borderId="11" xfId="1" applyNumberFormat="1" applyFont="1" applyFill="1" applyBorder="1" applyAlignment="1">
      <alignment vertical="center"/>
    </xf>
    <xf numFmtId="164" fontId="1" fillId="0" borderId="11" xfId="1" applyNumberFormat="1" applyFont="1" applyFill="1" applyBorder="1" applyAlignment="1">
      <alignment vertical="center"/>
    </xf>
    <xf numFmtId="164" fontId="1" fillId="0" borderId="12" xfId="1" applyNumberFormat="1" applyFont="1" applyFill="1" applyBorder="1" applyAlignment="1">
      <alignment vertical="center"/>
    </xf>
    <xf numFmtId="164" fontId="9" fillId="0" borderId="17" xfId="1" applyNumberFormat="1" applyFont="1" applyFill="1" applyBorder="1" applyAlignment="1">
      <alignment vertical="center"/>
    </xf>
    <xf numFmtId="164" fontId="9" fillId="0" borderId="9" xfId="1" applyNumberFormat="1" applyFont="1" applyFill="1" applyBorder="1" applyAlignment="1">
      <alignment vertical="center"/>
    </xf>
    <xf numFmtId="164" fontId="9" fillId="0" borderId="12" xfId="1" applyNumberFormat="1" applyFont="1" applyFill="1" applyBorder="1" applyAlignment="1">
      <alignment vertical="center"/>
    </xf>
    <xf numFmtId="0" fontId="0" fillId="0" borderId="0" xfId="0" applyFill="1" applyAlignment="1">
      <alignment vertical="center"/>
    </xf>
    <xf numFmtId="0" fontId="2" fillId="0" borderId="0" xfId="0" applyFont="1" applyFill="1" applyAlignment="1">
      <alignment vertical="center"/>
    </xf>
    <xf numFmtId="164" fontId="1" fillId="0" borderId="0" xfId="4" applyNumberFormat="1" applyFont="1" applyFill="1" applyBorder="1" applyAlignment="1">
      <alignment horizontal="right" vertical="center"/>
    </xf>
    <xf numFmtId="0" fontId="11" fillId="0" borderId="21" xfId="3" applyFont="1" applyFill="1" applyBorder="1" applyAlignment="1">
      <alignment horizontal="right" vertical="center"/>
    </xf>
    <xf numFmtId="0" fontId="11" fillId="0" borderId="22" xfId="3" applyFont="1" applyFill="1" applyBorder="1" applyAlignment="1">
      <alignment horizontal="right" vertical="center"/>
    </xf>
    <xf numFmtId="164" fontId="11" fillId="0" borderId="0" xfId="4" applyNumberFormat="1" applyFont="1" applyFill="1" applyBorder="1" applyAlignment="1">
      <alignment vertical="center"/>
    </xf>
    <xf numFmtId="164" fontId="11" fillId="0" borderId="9" xfId="4" applyNumberFormat="1" applyFont="1" applyFill="1" applyBorder="1" applyAlignment="1">
      <alignment vertical="center"/>
    </xf>
    <xf numFmtId="0" fontId="9" fillId="0" borderId="0" xfId="0" applyFont="1" applyFill="1" applyAlignment="1">
      <alignment vertical="center"/>
    </xf>
    <xf numFmtId="164" fontId="11" fillId="0" borderId="11" xfId="4" applyNumberFormat="1" applyFont="1" applyFill="1" applyBorder="1" applyAlignment="1">
      <alignment vertical="center"/>
    </xf>
    <xf numFmtId="164" fontId="0" fillId="0" borderId="0" xfId="1" applyNumberFormat="1" applyFont="1" applyFill="1" applyBorder="1" applyAlignment="1">
      <alignment vertical="center"/>
    </xf>
    <xf numFmtId="164" fontId="0" fillId="0" borderId="9" xfId="1" applyNumberFormat="1" applyFont="1" applyFill="1" applyBorder="1" applyAlignment="1">
      <alignment vertical="center"/>
    </xf>
    <xf numFmtId="0" fontId="0" fillId="0" borderId="9" xfId="0" applyFill="1" applyBorder="1" applyAlignment="1">
      <alignment vertical="center"/>
    </xf>
    <xf numFmtId="164" fontId="0" fillId="0" borderId="11" xfId="1" applyNumberFormat="1" applyFont="1" applyFill="1" applyBorder="1" applyAlignment="1">
      <alignment vertical="center"/>
    </xf>
    <xf numFmtId="164" fontId="0" fillId="0" borderId="0" xfId="0" applyNumberFormat="1" applyFill="1" applyAlignment="1">
      <alignment vertical="center"/>
    </xf>
    <xf numFmtId="164" fontId="0" fillId="0" borderId="9" xfId="0" applyNumberFormat="1" applyFill="1" applyBorder="1" applyAlignment="1">
      <alignment vertical="center"/>
    </xf>
    <xf numFmtId="164" fontId="0" fillId="0" borderId="11" xfId="0" applyNumberFormat="1" applyFill="1" applyBorder="1" applyAlignment="1">
      <alignment vertical="center"/>
    </xf>
    <xf numFmtId="0" fontId="1" fillId="0" borderId="0" xfId="0" applyFont="1" applyFill="1" applyAlignment="1">
      <alignment vertical="center"/>
    </xf>
    <xf numFmtId="0" fontId="10" fillId="0" borderId="0" xfId="3" applyFont="1" applyFill="1" applyAlignment="1">
      <alignment vertical="center"/>
    </xf>
    <xf numFmtId="0" fontId="4" fillId="0" borderId="0" xfId="3" applyFont="1" applyFill="1" applyAlignment="1">
      <alignment vertical="center"/>
    </xf>
    <xf numFmtId="0" fontId="11" fillId="0" borderId="0" xfId="3" applyFont="1" applyFill="1" applyAlignment="1">
      <alignment vertical="center"/>
    </xf>
    <xf numFmtId="0" fontId="13" fillId="0" borderId="6" xfId="0" applyFont="1" applyFill="1" applyBorder="1" applyAlignment="1">
      <alignment horizontal="right" vertical="center"/>
    </xf>
    <xf numFmtId="3" fontId="6" fillId="0" borderId="0" xfId="0" applyNumberFormat="1" applyFont="1" applyFill="1" applyAlignment="1">
      <alignment horizontal="right" vertical="center" wrapText="1"/>
    </xf>
    <xf numFmtId="3" fontId="6" fillId="0" borderId="0" xfId="2" applyNumberFormat="1" applyFont="1" applyFill="1" applyBorder="1" applyAlignment="1">
      <alignment horizontal="right" vertical="center"/>
    </xf>
    <xf numFmtId="10" fontId="11" fillId="0" borderId="6" xfId="0" applyNumberFormat="1" applyFont="1" applyFill="1" applyBorder="1" applyAlignment="1">
      <alignment horizontal="right" vertical="center" wrapText="1"/>
    </xf>
    <xf numFmtId="10" fontId="11" fillId="0" borderId="0" xfId="0" applyNumberFormat="1" applyFont="1" applyFill="1" applyAlignment="1">
      <alignment horizontal="right" vertical="center" wrapText="1"/>
    </xf>
    <xf numFmtId="0" fontId="13" fillId="0" borderId="10" xfId="0" applyFont="1" applyFill="1" applyBorder="1" applyAlignment="1">
      <alignment horizontal="right" vertical="center"/>
    </xf>
    <xf numFmtId="3" fontId="6" fillId="0" borderId="11" xfId="0" applyNumberFormat="1" applyFont="1" applyFill="1" applyBorder="1" applyAlignment="1">
      <alignment horizontal="right" vertical="center" wrapText="1"/>
    </xf>
    <xf numFmtId="3" fontId="6" fillId="0" borderId="11" xfId="2" applyNumberFormat="1" applyFont="1" applyFill="1" applyBorder="1" applyAlignment="1">
      <alignment horizontal="right" vertical="center"/>
    </xf>
    <xf numFmtId="10" fontId="11" fillId="0" borderId="10" xfId="0" applyNumberFormat="1" applyFont="1" applyFill="1" applyBorder="1" applyAlignment="1">
      <alignment horizontal="right" vertical="center" wrapText="1"/>
    </xf>
    <xf numFmtId="10" fontId="11" fillId="0" borderId="11" xfId="0" applyNumberFormat="1" applyFont="1" applyFill="1" applyBorder="1" applyAlignment="1">
      <alignment horizontal="right" vertical="center" wrapText="1"/>
    </xf>
    <xf numFmtId="10" fontId="11" fillId="0" borderId="12" xfId="2" applyNumberFormat="1" applyFont="1" applyFill="1" applyBorder="1" applyAlignment="1">
      <alignment horizontal="right" vertical="center"/>
    </xf>
    <xf numFmtId="0" fontId="13" fillId="0" borderId="0" xfId="0" applyFont="1" applyFill="1" applyBorder="1" applyAlignment="1">
      <alignment horizontal="right" vertical="center"/>
    </xf>
    <xf numFmtId="3" fontId="6" fillId="0" borderId="0" xfId="0" applyNumberFormat="1" applyFont="1" applyFill="1" applyBorder="1" applyAlignment="1">
      <alignment horizontal="right" vertical="center" wrapText="1"/>
    </xf>
    <xf numFmtId="10" fontId="11" fillId="0" borderId="0" xfId="0" applyNumberFormat="1" applyFont="1" applyFill="1" applyBorder="1" applyAlignment="1">
      <alignment horizontal="right" vertical="center" wrapText="1"/>
    </xf>
    <xf numFmtId="10" fontId="11" fillId="0" borderId="0" xfId="2" applyNumberFormat="1" applyFont="1" applyFill="1" applyBorder="1" applyAlignment="1">
      <alignment horizontal="right" vertical="center"/>
    </xf>
    <xf numFmtId="0" fontId="13" fillId="0" borderId="6" xfId="0" applyFont="1" applyFill="1" applyBorder="1" applyAlignment="1">
      <alignment vertical="center"/>
    </xf>
    <xf numFmtId="164" fontId="13" fillId="0" borderId="0" xfId="1" applyNumberFormat="1" applyFont="1" applyFill="1" applyBorder="1" applyAlignment="1">
      <alignment vertical="center"/>
    </xf>
    <xf numFmtId="0" fontId="13" fillId="0" borderId="10" xfId="0" applyFont="1" applyFill="1" applyBorder="1" applyAlignment="1">
      <alignment vertical="center"/>
    </xf>
    <xf numFmtId="164" fontId="13" fillId="0" borderId="11" xfId="1" applyNumberFormat="1" applyFont="1" applyFill="1" applyBorder="1" applyAlignment="1">
      <alignment vertical="center"/>
    </xf>
    <xf numFmtId="0" fontId="2" fillId="0" borderId="0" xfId="0" applyFont="1" applyFill="1" applyAlignment="1">
      <alignment horizontal="left" vertical="center"/>
    </xf>
    <xf numFmtId="164" fontId="0" fillId="0" borderId="24" xfId="0" applyNumberFormat="1" applyFill="1" applyBorder="1" applyAlignment="1">
      <alignment vertical="center"/>
    </xf>
    <xf numFmtId="10" fontId="0" fillId="0" borderId="0" xfId="2" applyNumberFormat="1" applyFont="1" applyFill="1" applyBorder="1" applyAlignment="1">
      <alignment vertical="center"/>
    </xf>
    <xf numFmtId="10" fontId="0" fillId="0" borderId="9" xfId="2" applyNumberFormat="1" applyFont="1" applyFill="1" applyBorder="1" applyAlignment="1">
      <alignment vertical="center"/>
    </xf>
    <xf numFmtId="164" fontId="0" fillId="0" borderId="35" xfId="0" applyNumberFormat="1" applyFill="1" applyBorder="1" applyAlignment="1">
      <alignment vertical="center"/>
    </xf>
    <xf numFmtId="10" fontId="0" fillId="0" borderId="11" xfId="2" applyNumberFormat="1" applyFont="1" applyFill="1" applyBorder="1" applyAlignment="1">
      <alignment vertical="center"/>
    </xf>
    <xf numFmtId="10" fontId="0" fillId="0" borderId="12" xfId="2" applyNumberFormat="1" applyFont="1" applyFill="1" applyBorder="1" applyAlignment="1">
      <alignment vertical="center"/>
    </xf>
    <xf numFmtId="10" fontId="1" fillId="0" borderId="0" xfId="1" applyNumberFormat="1" applyFont="1" applyFill="1" applyBorder="1" applyAlignment="1">
      <alignment vertical="center"/>
    </xf>
    <xf numFmtId="10" fontId="1" fillId="0" borderId="9" xfId="1" applyNumberFormat="1" applyFont="1" applyFill="1" applyBorder="1" applyAlignment="1">
      <alignment vertical="center"/>
    </xf>
    <xf numFmtId="164" fontId="9" fillId="0" borderId="35" xfId="1" applyNumberFormat="1" applyFont="1" applyFill="1" applyBorder="1" applyAlignment="1">
      <alignment vertical="center"/>
    </xf>
    <xf numFmtId="10" fontId="1" fillId="0" borderId="11" xfId="1" applyNumberFormat="1" applyFont="1" applyFill="1" applyBorder="1" applyAlignment="1">
      <alignment vertical="center"/>
    </xf>
    <xf numFmtId="10" fontId="1" fillId="0" borderId="12" xfId="1" applyNumberFormat="1" applyFont="1" applyFill="1" applyBorder="1" applyAlignment="1">
      <alignment vertical="center"/>
    </xf>
    <xf numFmtId="0" fontId="0" fillId="0" borderId="0" xfId="0" applyFill="1"/>
    <xf numFmtId="0" fontId="0" fillId="0" borderId="3" xfId="0" applyFill="1" applyBorder="1" applyAlignment="1">
      <alignment vertical="center" wrapText="1"/>
    </xf>
    <xf numFmtId="0" fontId="0" fillId="0" borderId="6" xfId="0" applyFill="1" applyBorder="1" applyAlignment="1">
      <alignment vertical="center" wrapText="1"/>
    </xf>
    <xf numFmtId="0" fontId="16" fillId="0" borderId="0" xfId="0" applyFont="1" applyFill="1" applyAlignment="1">
      <alignment vertical="center"/>
    </xf>
    <xf numFmtId="0" fontId="16" fillId="0" borderId="0" xfId="0" applyFont="1" applyFill="1"/>
    <xf numFmtId="0" fontId="0" fillId="0" borderId="21" xfId="0" applyFill="1" applyBorder="1" applyAlignment="1">
      <alignment horizontal="right" vertical="center" wrapText="1"/>
    </xf>
    <xf numFmtId="0" fontId="0" fillId="0" borderId="34" xfId="0" applyFill="1" applyBorder="1" applyAlignment="1">
      <alignment horizontal="right" vertical="center" wrapText="1"/>
    </xf>
    <xf numFmtId="0" fontId="0" fillId="0" borderId="22" xfId="0" applyFill="1" applyBorder="1" applyAlignment="1">
      <alignment horizontal="right" vertical="center" wrapText="1"/>
    </xf>
    <xf numFmtId="0" fontId="16" fillId="0" borderId="0" xfId="0" applyFont="1" applyFill="1" applyAlignment="1">
      <alignment horizontal="right" vertical="center" wrapText="1"/>
    </xf>
    <xf numFmtId="0" fontId="16" fillId="0" borderId="0" xfId="0" applyFont="1" applyFill="1" applyAlignment="1">
      <alignment horizontal="right" wrapText="1"/>
    </xf>
    <xf numFmtId="0" fontId="17" fillId="0" borderId="0" xfId="0" applyFont="1" applyFill="1" applyAlignment="1">
      <alignment vertical="center" wrapText="1"/>
    </xf>
    <xf numFmtId="10" fontId="1" fillId="0" borderId="18" xfId="1" applyNumberFormat="1" applyFont="1" applyFill="1" applyBorder="1" applyAlignment="1">
      <alignment vertical="center"/>
    </xf>
    <xf numFmtId="164" fontId="0" fillId="0" borderId="0" xfId="0" applyNumberFormat="1" applyFill="1" applyBorder="1" applyAlignment="1">
      <alignment vertical="center"/>
    </xf>
    <xf numFmtId="0" fontId="0" fillId="0" borderId="0" xfId="0" applyFill="1" applyBorder="1" applyAlignment="1">
      <alignment vertical="center"/>
    </xf>
    <xf numFmtId="0" fontId="0" fillId="0" borderId="11" xfId="0" applyFill="1" applyBorder="1" applyAlignment="1">
      <alignment vertical="center"/>
    </xf>
    <xf numFmtId="10" fontId="1" fillId="0" borderId="42" xfId="1" applyNumberFormat="1" applyFont="1" applyFill="1" applyBorder="1" applyAlignment="1">
      <alignment vertical="center"/>
    </xf>
    <xf numFmtId="10" fontId="1" fillId="0" borderId="35" xfId="1" applyNumberFormat="1" applyFont="1" applyFill="1" applyBorder="1" applyAlignment="1">
      <alignment vertical="center"/>
    </xf>
    <xf numFmtId="0" fontId="0" fillId="0" borderId="25" xfId="0" applyFill="1" applyBorder="1" applyAlignment="1">
      <alignment vertical="center"/>
    </xf>
    <xf numFmtId="164" fontId="1" fillId="0" borderId="25" xfId="1" applyNumberFormat="1" applyFont="1" applyFill="1" applyBorder="1" applyAlignment="1">
      <alignment vertical="center"/>
    </xf>
    <xf numFmtId="0" fontId="0" fillId="0" borderId="0" xfId="0" applyFill="1" applyAlignment="1">
      <alignment vertical="center" wrapText="1"/>
    </xf>
    <xf numFmtId="0" fontId="0" fillId="0" borderId="0" xfId="0" applyFill="1" applyAlignment="1">
      <alignment wrapText="1"/>
    </xf>
    <xf numFmtId="0" fontId="0" fillId="0" borderId="3" xfId="0" applyFill="1" applyBorder="1" applyAlignment="1">
      <alignment vertical="center"/>
    </xf>
    <xf numFmtId="0" fontId="9" fillId="0" borderId="0" xfId="0" applyFont="1" applyFill="1" applyAlignment="1">
      <alignment vertical="center" wrapText="1"/>
    </xf>
    <xf numFmtId="0" fontId="11" fillId="0" borderId="0" xfId="0" applyFont="1" applyFill="1" applyAlignment="1">
      <alignment vertical="center" wrapText="1"/>
    </xf>
    <xf numFmtId="0" fontId="7" fillId="0" borderId="0" xfId="0" applyFont="1" applyFill="1" applyAlignment="1">
      <alignment vertical="center"/>
    </xf>
    <xf numFmtId="164" fontId="9" fillId="0" borderId="11" xfId="1" applyNumberFormat="1" applyFont="1" applyBorder="1" applyAlignment="1">
      <alignment vertical="center"/>
    </xf>
    <xf numFmtId="164" fontId="9" fillId="3" borderId="11" xfId="1" applyNumberFormat="1" applyFont="1" applyFill="1" applyBorder="1" applyAlignment="1">
      <alignment horizontal="center" vertical="center"/>
    </xf>
    <xf numFmtId="164" fontId="9" fillId="3" borderId="35" xfId="1" applyNumberFormat="1" applyFont="1" applyFill="1" applyBorder="1" applyAlignment="1">
      <alignment horizontal="center" vertical="center"/>
    </xf>
    <xf numFmtId="0" fontId="9" fillId="0" borderId="0" xfId="0" applyFont="1" applyAlignment="1">
      <alignment horizontal="left"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xf>
    <xf numFmtId="0" fontId="2" fillId="0" borderId="2" xfId="0" applyFont="1" applyBorder="1" applyAlignment="1">
      <alignment vertical="center"/>
    </xf>
    <xf numFmtId="0" fontId="10" fillId="0" borderId="23" xfId="0" applyFont="1" applyBorder="1" applyAlignment="1">
      <alignment horizontal="center" vertical="center" wrapText="1"/>
    </xf>
    <xf numFmtId="0" fontId="10" fillId="0" borderId="1" xfId="0" applyFont="1" applyBorder="1" applyAlignment="1">
      <alignment vertical="center"/>
    </xf>
    <xf numFmtId="0" fontId="10" fillId="0" borderId="2" xfId="0" applyFont="1" applyBorder="1" applyAlignment="1">
      <alignment vertical="center"/>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164" fontId="9" fillId="3" borderId="30" xfId="1" applyNumberFormat="1" applyFont="1" applyFill="1" applyBorder="1" applyAlignment="1">
      <alignment horizontal="center" vertical="center"/>
    </xf>
    <xf numFmtId="164" fontId="9" fillId="3" borderId="26" xfId="1" applyNumberFormat="1" applyFont="1" applyFill="1" applyBorder="1" applyAlignment="1">
      <alignment horizontal="center" vertical="center"/>
    </xf>
    <xf numFmtId="0" fontId="9" fillId="0" borderId="24"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Alignment="1">
      <alignment horizontal="center" vertical="center" wrapText="1"/>
    </xf>
    <xf numFmtId="0" fontId="9" fillId="0" borderId="9" xfId="0" applyFont="1" applyBorder="1" applyAlignment="1">
      <alignment horizontal="center" vertical="center" wrapText="1"/>
    </xf>
    <xf numFmtId="164" fontId="9" fillId="0" borderId="11" xfId="1" applyNumberFormat="1" applyFont="1" applyFill="1" applyBorder="1" applyAlignment="1">
      <alignment horizontal="center" vertical="center"/>
    </xf>
    <xf numFmtId="164" fontId="9" fillId="0" borderId="35" xfId="1" applyNumberFormat="1" applyFont="1" applyFill="1" applyBorder="1" applyAlignment="1">
      <alignment horizontal="center" vertical="center"/>
    </xf>
    <xf numFmtId="0" fontId="9" fillId="0" borderId="0" xfId="3" applyFont="1" applyAlignment="1">
      <alignment horizontal="left" vertical="center"/>
    </xf>
    <xf numFmtId="0" fontId="9" fillId="0" borderId="0" xfId="3" applyFont="1" applyAlignment="1">
      <alignment horizontal="left" vertical="center" wrapText="1"/>
    </xf>
    <xf numFmtId="0" fontId="10" fillId="0" borderId="0" xfId="3" applyFont="1" applyFill="1" applyAlignment="1">
      <alignment horizontal="left" vertical="center" wrapText="1"/>
    </xf>
    <xf numFmtId="0" fontId="10" fillId="0" borderId="3" xfId="3" applyFont="1" applyBorder="1" applyAlignment="1">
      <alignment horizontal="center" vertical="center"/>
    </xf>
    <xf numFmtId="0" fontId="10" fillId="0" borderId="25" xfId="3" applyFont="1" applyBorder="1" applyAlignment="1">
      <alignment horizontal="center" vertical="center"/>
    </xf>
    <xf numFmtId="0" fontId="10" fillId="0" borderId="4" xfId="3" applyFont="1" applyBorder="1" applyAlignment="1">
      <alignment horizontal="center" vertical="center"/>
    </xf>
    <xf numFmtId="0" fontId="10" fillId="0" borderId="5" xfId="3" applyFont="1" applyBorder="1" applyAlignment="1">
      <alignment horizontal="center" vertical="center"/>
    </xf>
    <xf numFmtId="0" fontId="12" fillId="0" borderId="40" xfId="3" applyFont="1" applyBorder="1" applyAlignment="1">
      <alignment horizontal="center" vertical="center"/>
    </xf>
    <xf numFmtId="0" fontId="12" fillId="0" borderId="41" xfId="3" applyFont="1" applyBorder="1" applyAlignment="1">
      <alignment horizontal="center" vertical="center"/>
    </xf>
    <xf numFmtId="0" fontId="12" fillId="0" borderId="4" xfId="3" applyFont="1" applyBorder="1" applyAlignment="1">
      <alignment horizontal="center" vertical="center"/>
    </xf>
    <xf numFmtId="0" fontId="12" fillId="0" borderId="5" xfId="3" applyFont="1" applyBorder="1" applyAlignment="1">
      <alignment horizontal="center" vertical="center"/>
    </xf>
    <xf numFmtId="0" fontId="9" fillId="0" borderId="0" xfId="3" applyFont="1" applyAlignment="1">
      <alignment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2" fillId="0" borderId="0" xfId="0" applyFont="1" applyAlignment="1">
      <alignment horizontal="left" vertical="center" wrapText="1"/>
    </xf>
    <xf numFmtId="0" fontId="9" fillId="0" borderId="0" xfId="0" applyFont="1" applyFill="1" applyAlignment="1">
      <alignment horizontal="left" vertical="center" wrapText="1"/>
    </xf>
    <xf numFmtId="0" fontId="2" fillId="0" borderId="0" xfId="0" applyFont="1" applyFill="1" applyAlignment="1">
      <alignment horizontal="left" vertical="center" wrapText="1"/>
    </xf>
    <xf numFmtId="0" fontId="12" fillId="0" borderId="3" xfId="0" applyFont="1" applyBorder="1" applyAlignment="1">
      <alignment horizontal="center" vertical="center"/>
    </xf>
    <xf numFmtId="0" fontId="12" fillId="0" borderId="25" xfId="0" applyFont="1" applyBorder="1" applyAlignment="1">
      <alignment horizontal="center" vertical="center"/>
    </xf>
    <xf numFmtId="0" fontId="12" fillId="0" borderId="38" xfId="0" applyFont="1" applyBorder="1" applyAlignment="1">
      <alignment horizontal="center" vertical="center"/>
    </xf>
    <xf numFmtId="0" fontId="9" fillId="0" borderId="0" xfId="3" applyFont="1" applyFill="1" applyAlignment="1">
      <alignment horizontal="left" vertical="center" wrapText="1"/>
    </xf>
    <xf numFmtId="0" fontId="11" fillId="0" borderId="0" xfId="0" applyFont="1" applyFill="1" applyAlignment="1">
      <alignment horizontal="left" vertical="center" wrapText="1"/>
    </xf>
    <xf numFmtId="0" fontId="2" fillId="0" borderId="2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36" xfId="0" applyFill="1" applyBorder="1" applyAlignment="1">
      <alignment horizontal="center" vertical="center" wrapText="1"/>
    </xf>
    <xf numFmtId="0" fontId="0" fillId="0" borderId="0" xfId="0" applyFill="1" applyAlignment="1">
      <alignment horizontal="center" vertical="center" wrapText="1"/>
    </xf>
    <xf numFmtId="0" fontId="0" fillId="0" borderId="9" xfId="0" applyFill="1" applyBorder="1" applyAlignment="1">
      <alignment horizontal="center" vertical="center" wrapText="1"/>
    </xf>
    <xf numFmtId="0" fontId="2" fillId="0" borderId="1" xfId="0" applyFont="1" applyFill="1" applyBorder="1" applyAlignment="1">
      <alignment vertical="center"/>
    </xf>
    <xf numFmtId="0" fontId="2" fillId="0" borderId="2" xfId="0" applyFont="1" applyFill="1" applyBorder="1" applyAlignment="1">
      <alignment vertical="center"/>
    </xf>
    <xf numFmtId="0" fontId="0" fillId="0" borderId="32"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33"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37" xfId="0" applyFill="1" applyBorder="1" applyAlignment="1">
      <alignment horizontal="center" vertical="center" wrapText="1"/>
    </xf>
  </cellXfs>
  <cellStyles count="5">
    <cellStyle name="Comma" xfId="1" builtinId="3"/>
    <cellStyle name="Comma 2" xfId="4" xr:uid="{00000000-0005-0000-0000-000001000000}"/>
    <cellStyle name="Normal" xfId="0" builtinId="0"/>
    <cellStyle name="Normal 2" xfId="3" xr:uid="{00000000-0005-0000-0000-000004000000}"/>
    <cellStyle name="Percent" xfId="2" builtinId="5"/>
  </cellStyles>
  <dxfs count="0"/>
  <tableStyles count="1" defaultTableStyle="TableStyleMedium9"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uarc-my.sharepoint.com/Users/jlovell/Desktop/Multi-Year%20Data%20Updates/New/Enrol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ummary of Enrolment"/>
      <sheetName val="T2 Graduate Enrol"/>
      <sheetName val="T3 Enrol by Inst and Level"/>
      <sheetName val="T4 Enrol by Level and Prog"/>
      <sheetName val="T5 International Enrol"/>
      <sheetName val="T6 International Enrol by Prog "/>
      <sheetName val="T7 Enrolment by Gender"/>
    </sheetNames>
    <sheetDataSet>
      <sheetData sheetId="0" refreshError="1">
        <row r="7">
          <cell r="H7">
            <v>242309</v>
          </cell>
        </row>
        <row r="8">
          <cell r="H8">
            <v>253544</v>
          </cell>
        </row>
        <row r="9">
          <cell r="H9">
            <v>274685</v>
          </cell>
        </row>
        <row r="10">
          <cell r="H10">
            <v>313100</v>
          </cell>
        </row>
        <row r="11">
          <cell r="H11">
            <v>330772</v>
          </cell>
        </row>
        <row r="12">
          <cell r="H12">
            <v>346673</v>
          </cell>
        </row>
        <row r="13">
          <cell r="H13">
            <v>355763</v>
          </cell>
        </row>
        <row r="14">
          <cell r="H14">
            <v>359250</v>
          </cell>
        </row>
        <row r="15">
          <cell r="H15">
            <v>367164</v>
          </cell>
        </row>
        <row r="16">
          <cell r="H16">
            <v>384084</v>
          </cell>
        </row>
        <row r="17">
          <cell r="H17">
            <v>397653</v>
          </cell>
        </row>
        <row r="18">
          <cell r="H18">
            <v>409569</v>
          </cell>
        </row>
        <row r="19">
          <cell r="H19">
            <v>419963</v>
          </cell>
        </row>
        <row r="20">
          <cell r="H20">
            <v>427938</v>
          </cell>
        </row>
        <row r="21">
          <cell r="H21">
            <v>433797</v>
          </cell>
        </row>
        <row r="22">
          <cell r="H22">
            <v>440666</v>
          </cell>
        </row>
        <row r="23">
          <cell r="H23">
            <v>450750</v>
          </cell>
        </row>
        <row r="24">
          <cell r="H24">
            <v>459720</v>
          </cell>
        </row>
        <row r="25">
          <cell r="H25">
            <v>470308</v>
          </cell>
        </row>
        <row r="26">
          <cell r="H26">
            <v>480511</v>
          </cell>
        </row>
        <row r="27">
          <cell r="H27">
            <v>490735</v>
          </cell>
        </row>
        <row r="28">
          <cell r="H28">
            <v>499136</v>
          </cell>
        </row>
        <row r="29">
          <cell r="H29">
            <v>501474</v>
          </cell>
        </row>
        <row r="35">
          <cell r="H35">
            <v>215846</v>
          </cell>
        </row>
        <row r="36">
          <cell r="H36">
            <v>225319</v>
          </cell>
        </row>
        <row r="37">
          <cell r="H37">
            <v>243936</v>
          </cell>
        </row>
        <row r="38">
          <cell r="H38">
            <v>280218</v>
          </cell>
        </row>
        <row r="39">
          <cell r="H39">
            <v>296784</v>
          </cell>
        </row>
        <row r="40">
          <cell r="H40">
            <v>311801</v>
          </cell>
        </row>
        <row r="41">
          <cell r="H41">
            <v>318529</v>
          </cell>
        </row>
        <row r="42">
          <cell r="H42">
            <v>316780</v>
          </cell>
        </row>
        <row r="43">
          <cell r="H43">
            <v>322362</v>
          </cell>
        </row>
        <row r="44">
          <cell r="H44">
            <v>336799</v>
          </cell>
        </row>
        <row r="45">
          <cell r="H45">
            <v>348541</v>
          </cell>
        </row>
        <row r="46">
          <cell r="H46">
            <v>359064</v>
          </cell>
        </row>
        <row r="47">
          <cell r="H47">
            <v>367298</v>
          </cell>
        </row>
        <row r="48">
          <cell r="H48">
            <v>373171</v>
          </cell>
        </row>
        <row r="49">
          <cell r="H49">
            <v>377520</v>
          </cell>
        </row>
        <row r="50">
          <cell r="H50">
            <v>382761</v>
          </cell>
        </row>
        <row r="51">
          <cell r="H51">
            <v>390596</v>
          </cell>
        </row>
        <row r="52">
          <cell r="H52">
            <v>396400</v>
          </cell>
        </row>
        <row r="53">
          <cell r="H53">
            <v>404289</v>
          </cell>
        </row>
        <row r="54">
          <cell r="H54">
            <v>411464</v>
          </cell>
        </row>
        <row r="55">
          <cell r="H55">
            <v>420728</v>
          </cell>
        </row>
        <row r="56">
          <cell r="H56">
            <v>425001</v>
          </cell>
        </row>
        <row r="57">
          <cell r="H57">
            <v>426546</v>
          </cell>
        </row>
        <row r="63">
          <cell r="H63">
            <v>26463</v>
          </cell>
        </row>
        <row r="64">
          <cell r="H64">
            <v>28225</v>
          </cell>
        </row>
        <row r="65">
          <cell r="H65">
            <v>30749</v>
          </cell>
        </row>
        <row r="66">
          <cell r="H66">
            <v>32882</v>
          </cell>
        </row>
        <row r="67">
          <cell r="H67">
            <v>33988</v>
          </cell>
        </row>
        <row r="68">
          <cell r="H68">
            <v>34872</v>
          </cell>
        </row>
        <row r="69">
          <cell r="H69">
            <v>37234</v>
          </cell>
        </row>
        <row r="70">
          <cell r="H70">
            <v>42470</v>
          </cell>
        </row>
        <row r="71">
          <cell r="H71">
            <v>44802</v>
          </cell>
        </row>
        <row r="72">
          <cell r="H72">
            <v>47285</v>
          </cell>
        </row>
        <row r="73">
          <cell r="H73">
            <v>49112</v>
          </cell>
        </row>
        <row r="74">
          <cell r="H74">
            <v>50505</v>
          </cell>
        </row>
        <row r="75">
          <cell r="H75">
            <v>52665</v>
          </cell>
        </row>
        <row r="76">
          <cell r="H76">
            <v>54767</v>
          </cell>
        </row>
        <row r="77">
          <cell r="H77">
            <v>56277</v>
          </cell>
        </row>
        <row r="78">
          <cell r="H78">
            <v>57905</v>
          </cell>
        </row>
        <row r="79">
          <cell r="H79">
            <v>60154</v>
          </cell>
        </row>
        <row r="80">
          <cell r="H80">
            <v>63320</v>
          </cell>
        </row>
        <row r="81">
          <cell r="H81">
            <v>66019</v>
          </cell>
        </row>
        <row r="82">
          <cell r="H82">
            <v>69047</v>
          </cell>
        </row>
        <row r="83">
          <cell r="H83">
            <v>70007</v>
          </cell>
        </row>
        <row r="84">
          <cell r="H84">
            <v>74135</v>
          </cell>
        </row>
        <row r="85">
          <cell r="H85">
            <v>74928</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Q109"/>
  <sheetViews>
    <sheetView zoomScaleNormal="100" workbookViewId="0">
      <selection activeCell="B91" sqref="B91:E91"/>
    </sheetView>
  </sheetViews>
  <sheetFormatPr defaultRowHeight="14.25" x14ac:dyDescent="0.45"/>
  <cols>
    <col min="1" max="1" width="8.796875" style="7" customWidth="1"/>
    <col min="2" max="2" width="21" style="7" customWidth="1"/>
    <col min="3" max="3" width="20.796875" style="7" customWidth="1"/>
    <col min="4" max="4" width="21" style="7" customWidth="1"/>
    <col min="5" max="6" width="22" style="7" customWidth="1"/>
    <col min="7" max="7" width="10.53125" style="7" customWidth="1"/>
    <col min="8" max="8" width="24" style="7" customWidth="1"/>
    <col min="9" max="9" width="3.33203125" style="7" customWidth="1"/>
    <col min="10" max="10" width="14.53125" style="7" customWidth="1"/>
    <col min="11" max="11" width="20.06640625" style="7" customWidth="1"/>
    <col min="12" max="13" width="11.33203125" style="7" customWidth="1"/>
    <col min="14" max="14" width="10.33203125" style="7" customWidth="1"/>
    <col min="15" max="15" width="7.53125" style="7" customWidth="1"/>
    <col min="16" max="17" width="14.53125" style="7" customWidth="1"/>
  </cols>
  <sheetData>
    <row r="1" spans="1:13" x14ac:dyDescent="0.45">
      <c r="A1" s="161" t="s">
        <v>139</v>
      </c>
      <c r="B1" s="160"/>
      <c r="C1" s="160"/>
      <c r="D1" s="160"/>
    </row>
    <row r="2" spans="1:13" ht="14.65" thickBot="1" x14ac:dyDescent="0.5"/>
    <row r="3" spans="1:13" ht="14.65" thickBot="1" x14ac:dyDescent="0.5">
      <c r="A3" s="8"/>
      <c r="B3" s="240" t="s">
        <v>0</v>
      </c>
      <c r="C3" s="241"/>
      <c r="D3" s="241"/>
      <c r="E3" s="241"/>
      <c r="F3" s="241"/>
      <c r="G3" s="241"/>
      <c r="H3" s="242"/>
    </row>
    <row r="4" spans="1:13" ht="28.9" thickTop="1" x14ac:dyDescent="0.45">
      <c r="A4" s="9"/>
      <c r="B4" s="246" t="s">
        <v>1</v>
      </c>
      <c r="C4" s="247"/>
      <c r="D4" s="248"/>
      <c r="E4" s="113" t="s">
        <v>2</v>
      </c>
      <c r="F4" s="249" t="s">
        <v>3</v>
      </c>
      <c r="G4" s="249"/>
      <c r="H4" s="250"/>
      <c r="J4" s="10"/>
      <c r="K4" s="10"/>
      <c r="L4" s="10"/>
      <c r="M4" s="10"/>
    </row>
    <row r="5" spans="1:13" ht="14.65" thickBot="1" x14ac:dyDescent="0.5">
      <c r="A5" s="9"/>
      <c r="B5" s="11" t="s">
        <v>4</v>
      </c>
      <c r="C5" s="11" t="s">
        <v>5</v>
      </c>
      <c r="D5" s="11" t="s">
        <v>6</v>
      </c>
      <c r="E5" s="12" t="s">
        <v>4</v>
      </c>
      <c r="F5" s="11" t="s">
        <v>4</v>
      </c>
      <c r="G5" s="11" t="s">
        <v>5</v>
      </c>
      <c r="H5" s="13" t="s">
        <v>6</v>
      </c>
      <c r="J5" s="14"/>
      <c r="K5" s="14"/>
      <c r="L5" s="14"/>
      <c r="M5" s="10"/>
    </row>
    <row r="6" spans="1:13" ht="14.65" thickTop="1" x14ac:dyDescent="0.45">
      <c r="A6" s="15" t="s">
        <v>7</v>
      </c>
      <c r="B6" s="16">
        <f t="shared" ref="B6:C26" si="0">B36+B66</f>
        <v>252775.72899999999</v>
      </c>
      <c r="C6" s="16">
        <f t="shared" si="0"/>
        <v>21920.022428571428</v>
      </c>
      <c r="D6" s="16">
        <f t="shared" ref="D6:D28" si="1">SUM(B6:C6)</f>
        <v>274695.75142857141</v>
      </c>
      <c r="E6" s="17"/>
      <c r="F6" s="16">
        <f t="shared" ref="F6:G26" si="2">F36+F66</f>
        <v>221396</v>
      </c>
      <c r="G6" s="16">
        <f t="shared" si="2"/>
        <v>20913</v>
      </c>
      <c r="H6" s="18">
        <f>SUM(F6:G6)</f>
        <v>242309</v>
      </c>
      <c r="J6" s="10"/>
      <c r="K6" s="10"/>
      <c r="L6" s="10"/>
      <c r="M6" s="10"/>
    </row>
    <row r="7" spans="1:13" x14ac:dyDescent="0.45">
      <c r="A7" s="15" t="s">
        <v>8</v>
      </c>
      <c r="B7" s="16">
        <f t="shared" si="0"/>
        <v>263650.97999999992</v>
      </c>
      <c r="C7" s="16">
        <f t="shared" si="0"/>
        <v>25426.6</v>
      </c>
      <c r="D7" s="16">
        <f t="shared" si="1"/>
        <v>289077.5799999999</v>
      </c>
      <c r="E7" s="17"/>
      <c r="F7" s="16">
        <f t="shared" si="2"/>
        <v>230034</v>
      </c>
      <c r="G7" s="16">
        <f t="shared" si="2"/>
        <v>23510</v>
      </c>
      <c r="H7" s="18">
        <f t="shared" ref="H7:H25" si="3">SUM(F7:G7)</f>
        <v>253544</v>
      </c>
      <c r="J7" s="10"/>
      <c r="K7" s="10"/>
      <c r="L7" s="10"/>
      <c r="M7" s="10"/>
    </row>
    <row r="8" spans="1:13" x14ac:dyDescent="0.45">
      <c r="A8" s="15" t="s">
        <v>9</v>
      </c>
      <c r="B8" s="16">
        <f t="shared" si="0"/>
        <v>283698.00800000003</v>
      </c>
      <c r="C8" s="16">
        <f t="shared" si="0"/>
        <v>29521.849714285716</v>
      </c>
      <c r="D8" s="16">
        <f t="shared" si="1"/>
        <v>313219.85771428572</v>
      </c>
      <c r="E8" s="17"/>
      <c r="F8" s="16">
        <f t="shared" si="2"/>
        <v>247837</v>
      </c>
      <c r="G8" s="16">
        <f t="shared" si="2"/>
        <v>26848</v>
      </c>
      <c r="H8" s="18">
        <f t="shared" si="3"/>
        <v>274685</v>
      </c>
      <c r="J8" s="10"/>
      <c r="K8" s="10"/>
      <c r="L8" s="10"/>
      <c r="M8" s="10"/>
    </row>
    <row r="9" spans="1:13" x14ac:dyDescent="0.45">
      <c r="A9" s="15" t="s">
        <v>10</v>
      </c>
      <c r="B9" s="16">
        <f t="shared" si="0"/>
        <v>315629.31100000005</v>
      </c>
      <c r="C9" s="16">
        <f t="shared" si="0"/>
        <v>32684.392</v>
      </c>
      <c r="D9" s="16">
        <f t="shared" si="1"/>
        <v>348313.70300000004</v>
      </c>
      <c r="E9" s="17"/>
      <c r="F9" s="16">
        <f t="shared" si="2"/>
        <v>283627</v>
      </c>
      <c r="G9" s="16">
        <f t="shared" si="2"/>
        <v>29473</v>
      </c>
      <c r="H9" s="18">
        <f t="shared" si="3"/>
        <v>313100</v>
      </c>
      <c r="J9" s="10"/>
      <c r="K9" s="10"/>
      <c r="L9" s="10"/>
      <c r="M9" s="10"/>
    </row>
    <row r="10" spans="1:13" x14ac:dyDescent="0.45">
      <c r="A10" s="15" t="s">
        <v>11</v>
      </c>
      <c r="B10" s="16">
        <f t="shared" si="0"/>
        <v>330374.21300000005</v>
      </c>
      <c r="C10" s="16">
        <f t="shared" si="0"/>
        <v>34527.126142857145</v>
      </c>
      <c r="D10" s="16">
        <f t="shared" si="1"/>
        <v>364901.33914285718</v>
      </c>
      <c r="E10" s="17"/>
      <c r="F10" s="16">
        <f t="shared" si="2"/>
        <v>298781</v>
      </c>
      <c r="G10" s="16">
        <f t="shared" si="2"/>
        <v>31991</v>
      </c>
      <c r="H10" s="18">
        <f t="shared" si="3"/>
        <v>330772</v>
      </c>
      <c r="J10" s="10"/>
      <c r="K10" s="10"/>
      <c r="L10" s="10"/>
      <c r="M10" s="10"/>
    </row>
    <row r="11" spans="1:13" x14ac:dyDescent="0.45">
      <c r="A11" s="15" t="s">
        <v>12</v>
      </c>
      <c r="B11" s="16">
        <f t="shared" si="0"/>
        <v>344521.16599999997</v>
      </c>
      <c r="C11" s="16">
        <f t="shared" si="0"/>
        <v>35783.199999999997</v>
      </c>
      <c r="D11" s="16">
        <f t="shared" si="1"/>
        <v>380304.36599999998</v>
      </c>
      <c r="E11" s="17"/>
      <c r="F11" s="16">
        <f t="shared" si="2"/>
        <v>313449</v>
      </c>
      <c r="G11" s="16">
        <f t="shared" si="2"/>
        <v>33224</v>
      </c>
      <c r="H11" s="18">
        <f t="shared" si="3"/>
        <v>346673</v>
      </c>
      <c r="J11" s="4"/>
      <c r="K11" s="4"/>
      <c r="L11" s="4"/>
      <c r="M11" s="4"/>
    </row>
    <row r="12" spans="1:13" x14ac:dyDescent="0.45">
      <c r="A12" s="15" t="s">
        <v>13</v>
      </c>
      <c r="B12" s="16">
        <f t="shared" si="0"/>
        <v>354348.55299999996</v>
      </c>
      <c r="C12" s="16">
        <f t="shared" si="0"/>
        <v>36361.502</v>
      </c>
      <c r="D12" s="16">
        <f t="shared" si="1"/>
        <v>390710.05499999993</v>
      </c>
      <c r="E12" s="17"/>
      <c r="F12" s="16">
        <f t="shared" si="2"/>
        <v>321876</v>
      </c>
      <c r="G12" s="16">
        <f t="shared" si="2"/>
        <v>33887</v>
      </c>
      <c r="H12" s="18">
        <f t="shared" si="3"/>
        <v>355763</v>
      </c>
    </row>
    <row r="13" spans="1:13" x14ac:dyDescent="0.45">
      <c r="A13" s="15" t="s">
        <v>14</v>
      </c>
      <c r="B13" s="16">
        <f t="shared" si="0"/>
        <v>357936.42699999997</v>
      </c>
      <c r="C13" s="16">
        <f t="shared" si="0"/>
        <v>36658.767</v>
      </c>
      <c r="D13" s="16">
        <f t="shared" si="1"/>
        <v>394595.19399999996</v>
      </c>
      <c r="E13" s="17"/>
      <c r="F13" s="16">
        <f t="shared" si="2"/>
        <v>325125</v>
      </c>
      <c r="G13" s="16">
        <f t="shared" si="2"/>
        <v>34125</v>
      </c>
      <c r="H13" s="18">
        <f t="shared" si="3"/>
        <v>359250</v>
      </c>
    </row>
    <row r="14" spans="1:13" x14ac:dyDescent="0.45">
      <c r="A14" s="15" t="s">
        <v>15</v>
      </c>
      <c r="B14" s="16">
        <f t="shared" si="0"/>
        <v>363880</v>
      </c>
      <c r="C14" s="16">
        <f t="shared" si="0"/>
        <v>37449</v>
      </c>
      <c r="D14" s="16">
        <f t="shared" si="1"/>
        <v>401329</v>
      </c>
      <c r="E14" s="17"/>
      <c r="F14" s="16">
        <f t="shared" si="2"/>
        <v>331419</v>
      </c>
      <c r="G14" s="16">
        <f t="shared" si="2"/>
        <v>35745</v>
      </c>
      <c r="H14" s="18">
        <f t="shared" si="3"/>
        <v>367164</v>
      </c>
    </row>
    <row r="15" spans="1:13" x14ac:dyDescent="0.45">
      <c r="A15" s="15" t="s">
        <v>16</v>
      </c>
      <c r="B15" s="16">
        <f t="shared" si="0"/>
        <v>378526</v>
      </c>
      <c r="C15" s="16">
        <f t="shared" si="0"/>
        <v>40440</v>
      </c>
      <c r="D15" s="16">
        <f t="shared" si="1"/>
        <v>418966</v>
      </c>
      <c r="E15" s="17"/>
      <c r="F15" s="16">
        <f t="shared" si="2"/>
        <v>345299</v>
      </c>
      <c r="G15" s="16">
        <f t="shared" si="2"/>
        <v>38785</v>
      </c>
      <c r="H15" s="18">
        <f t="shared" si="3"/>
        <v>384084</v>
      </c>
    </row>
    <row r="16" spans="1:13" x14ac:dyDescent="0.45">
      <c r="A16" s="15" t="s">
        <v>17</v>
      </c>
      <c r="B16" s="16">
        <f t="shared" si="0"/>
        <v>390576</v>
      </c>
      <c r="C16" s="16">
        <f t="shared" si="0"/>
        <v>43865</v>
      </c>
      <c r="D16" s="16">
        <f t="shared" si="1"/>
        <v>434441</v>
      </c>
      <c r="E16" s="17"/>
      <c r="F16" s="16">
        <f t="shared" si="2"/>
        <v>355516</v>
      </c>
      <c r="G16" s="16">
        <f t="shared" si="2"/>
        <v>42137</v>
      </c>
      <c r="H16" s="18">
        <f t="shared" si="3"/>
        <v>397653</v>
      </c>
    </row>
    <row r="17" spans="1:8" x14ac:dyDescent="0.45">
      <c r="A17" s="15" t="s">
        <v>18</v>
      </c>
      <c r="B17" s="16">
        <f t="shared" si="0"/>
        <v>398545</v>
      </c>
      <c r="C17" s="16">
        <f t="shared" si="0"/>
        <v>46987</v>
      </c>
      <c r="D17" s="16">
        <f t="shared" si="1"/>
        <v>445532</v>
      </c>
      <c r="E17" s="17"/>
      <c r="F17" s="16">
        <f t="shared" si="2"/>
        <v>363247</v>
      </c>
      <c r="G17" s="16">
        <f t="shared" si="2"/>
        <v>46322</v>
      </c>
      <c r="H17" s="18">
        <f t="shared" si="3"/>
        <v>409569</v>
      </c>
    </row>
    <row r="18" spans="1:8" x14ac:dyDescent="0.45">
      <c r="A18" s="15" t="s">
        <v>19</v>
      </c>
      <c r="B18" s="16">
        <f t="shared" si="0"/>
        <v>404824</v>
      </c>
      <c r="C18" s="16">
        <f t="shared" si="0"/>
        <v>51636</v>
      </c>
      <c r="D18" s="16">
        <f t="shared" si="1"/>
        <v>456460</v>
      </c>
      <c r="E18" s="17"/>
      <c r="F18" s="16">
        <f t="shared" si="2"/>
        <v>368922</v>
      </c>
      <c r="G18" s="16">
        <f t="shared" si="2"/>
        <v>51041</v>
      </c>
      <c r="H18" s="18">
        <f t="shared" si="3"/>
        <v>419963</v>
      </c>
    </row>
    <row r="19" spans="1:8" x14ac:dyDescent="0.45">
      <c r="A19" s="15" t="s">
        <v>20</v>
      </c>
      <c r="B19" s="16">
        <f t="shared" si="0"/>
        <v>408147</v>
      </c>
      <c r="C19" s="16">
        <f t="shared" si="0"/>
        <v>56373</v>
      </c>
      <c r="D19" s="16">
        <f t="shared" si="1"/>
        <v>464520</v>
      </c>
      <c r="E19" s="17"/>
      <c r="F19" s="16">
        <f t="shared" si="2"/>
        <v>372119</v>
      </c>
      <c r="G19" s="16">
        <f t="shared" si="2"/>
        <v>55819</v>
      </c>
      <c r="H19" s="18">
        <f t="shared" si="3"/>
        <v>427938</v>
      </c>
    </row>
    <row r="20" spans="1:8" x14ac:dyDescent="0.45">
      <c r="A20" s="15" t="s">
        <v>21</v>
      </c>
      <c r="B20" s="16">
        <f t="shared" si="0"/>
        <v>407673</v>
      </c>
      <c r="C20" s="16">
        <f t="shared" si="0"/>
        <v>61943</v>
      </c>
      <c r="D20" s="16">
        <f t="shared" si="1"/>
        <v>469616</v>
      </c>
      <c r="E20" s="17"/>
      <c r="F20" s="16">
        <f t="shared" si="2"/>
        <v>372050</v>
      </c>
      <c r="G20" s="16">
        <f t="shared" si="2"/>
        <v>61747</v>
      </c>
      <c r="H20" s="18">
        <f t="shared" si="3"/>
        <v>433797</v>
      </c>
    </row>
    <row r="21" spans="1:8" x14ac:dyDescent="0.45">
      <c r="A21" s="15" t="s">
        <v>22</v>
      </c>
      <c r="B21" s="16">
        <f t="shared" si="0"/>
        <v>407821</v>
      </c>
      <c r="C21" s="16">
        <f t="shared" si="0"/>
        <v>66493</v>
      </c>
      <c r="D21" s="16">
        <f t="shared" si="1"/>
        <v>474314</v>
      </c>
      <c r="E21" s="17"/>
      <c r="F21" s="16">
        <f t="shared" si="2"/>
        <v>374650</v>
      </c>
      <c r="G21" s="16">
        <f t="shared" si="2"/>
        <v>66016</v>
      </c>
      <c r="H21" s="18">
        <f t="shared" si="3"/>
        <v>440666</v>
      </c>
    </row>
    <row r="22" spans="1:8" x14ac:dyDescent="0.45">
      <c r="A22" s="15" t="s">
        <v>23</v>
      </c>
      <c r="B22" s="51">
        <f t="shared" si="0"/>
        <v>412444</v>
      </c>
      <c r="C22" s="51">
        <f t="shared" si="0"/>
        <v>71620</v>
      </c>
      <c r="D22" s="51">
        <f t="shared" si="1"/>
        <v>484064</v>
      </c>
      <c r="E22" s="114">
        <v>1071616.0800000045</v>
      </c>
      <c r="F22" s="51">
        <f t="shared" si="2"/>
        <v>379066</v>
      </c>
      <c r="G22" s="51">
        <f t="shared" si="2"/>
        <v>71684</v>
      </c>
      <c r="H22" s="112">
        <f t="shared" si="3"/>
        <v>450750</v>
      </c>
    </row>
    <row r="23" spans="1:8" x14ac:dyDescent="0.45">
      <c r="A23" s="15" t="s">
        <v>24</v>
      </c>
      <c r="B23" s="51">
        <f t="shared" si="0"/>
        <v>412889</v>
      </c>
      <c r="C23" s="51">
        <f t="shared" si="0"/>
        <v>78566</v>
      </c>
      <c r="D23" s="51">
        <f t="shared" si="1"/>
        <v>491455</v>
      </c>
      <c r="E23" s="114">
        <v>1082509.2400000053</v>
      </c>
      <c r="F23" s="51">
        <f t="shared" si="2"/>
        <v>381072</v>
      </c>
      <c r="G23" s="51">
        <f t="shared" si="2"/>
        <v>78648</v>
      </c>
      <c r="H23" s="112">
        <f t="shared" si="3"/>
        <v>459720</v>
      </c>
    </row>
    <row r="24" spans="1:8" x14ac:dyDescent="0.45">
      <c r="A24" s="15" t="s">
        <v>25</v>
      </c>
      <c r="B24" s="51">
        <f t="shared" si="0"/>
        <v>414901</v>
      </c>
      <c r="C24" s="51">
        <f t="shared" si="0"/>
        <v>85934</v>
      </c>
      <c r="D24" s="51">
        <f t="shared" si="1"/>
        <v>500835</v>
      </c>
      <c r="E24" s="114">
        <v>1094012.3630000055</v>
      </c>
      <c r="F24" s="51">
        <f t="shared" si="2"/>
        <v>384133</v>
      </c>
      <c r="G24" s="51">
        <f t="shared" si="2"/>
        <v>86175</v>
      </c>
      <c r="H24" s="112">
        <f t="shared" si="3"/>
        <v>470308</v>
      </c>
    </row>
    <row r="25" spans="1:8" x14ac:dyDescent="0.45">
      <c r="A25" s="7" t="s">
        <v>26</v>
      </c>
      <c r="B25" s="51">
        <f t="shared" si="0"/>
        <v>418838</v>
      </c>
      <c r="C25" s="51">
        <f t="shared" si="0"/>
        <v>95157</v>
      </c>
      <c r="D25" s="51">
        <f t="shared" si="1"/>
        <v>513995</v>
      </c>
      <c r="E25" s="114">
        <v>1110439.0820000041</v>
      </c>
      <c r="F25" s="51">
        <f t="shared" si="2"/>
        <v>385275</v>
      </c>
      <c r="G25" s="51">
        <f t="shared" si="2"/>
        <v>95236</v>
      </c>
      <c r="H25" s="112">
        <f t="shared" si="3"/>
        <v>480511</v>
      </c>
    </row>
    <row r="26" spans="1:8" x14ac:dyDescent="0.45">
      <c r="A26" s="7" t="s">
        <v>27</v>
      </c>
      <c r="B26" s="51">
        <f t="shared" si="0"/>
        <v>437916.19799999881</v>
      </c>
      <c r="C26" s="51">
        <f t="shared" si="0"/>
        <v>101551.84399999992</v>
      </c>
      <c r="D26" s="51">
        <f t="shared" si="1"/>
        <v>539468.04199999874</v>
      </c>
      <c r="E26" s="114">
        <v>1163981.3760000048</v>
      </c>
      <c r="F26" s="51">
        <f t="shared" si="2"/>
        <v>393664</v>
      </c>
      <c r="G26" s="51">
        <f t="shared" si="2"/>
        <v>97071</v>
      </c>
      <c r="H26" s="112">
        <f t="shared" ref="H26:H28" si="4">SUM(F26:G26)</f>
        <v>490735</v>
      </c>
    </row>
    <row r="27" spans="1:8" x14ac:dyDescent="0.45">
      <c r="A27" s="7" t="s">
        <v>28</v>
      </c>
      <c r="B27" s="51">
        <v>431954.66999999993</v>
      </c>
      <c r="C27" s="51">
        <v>107600.118</v>
      </c>
      <c r="D27" s="51">
        <f t="shared" si="1"/>
        <v>539554.78799999994</v>
      </c>
      <c r="E27" s="114">
        <v>1156973.9090000051</v>
      </c>
      <c r="F27" s="51">
        <v>393836</v>
      </c>
      <c r="G27" s="51">
        <v>105300</v>
      </c>
      <c r="H27" s="112">
        <f t="shared" si="4"/>
        <v>499136</v>
      </c>
    </row>
    <row r="28" spans="1:8" x14ac:dyDescent="0.45">
      <c r="A28" s="7" t="s">
        <v>29</v>
      </c>
      <c r="B28" s="51">
        <v>426739.90600000002</v>
      </c>
      <c r="C28" s="51">
        <v>111243.592</v>
      </c>
      <c r="D28" s="51">
        <f t="shared" si="1"/>
        <v>537983.49800000002</v>
      </c>
      <c r="E28" s="114">
        <v>1141473.636000002</v>
      </c>
      <c r="F28" s="51">
        <v>392387</v>
      </c>
      <c r="G28" s="51">
        <v>109087</v>
      </c>
      <c r="H28" s="112">
        <f t="shared" si="4"/>
        <v>501474</v>
      </c>
    </row>
    <row r="29" spans="1:8" x14ac:dyDescent="0.45">
      <c r="A29" s="7" t="s">
        <v>30</v>
      </c>
      <c r="B29" s="51">
        <v>438927.592</v>
      </c>
      <c r="C29" s="51">
        <v>116022.28599999999</v>
      </c>
      <c r="D29" s="51">
        <v>554949.87800000003</v>
      </c>
      <c r="E29" s="114">
        <v>1167257.8200000003</v>
      </c>
      <c r="F29" s="51">
        <v>401248</v>
      </c>
      <c r="G29" s="51">
        <v>114817</v>
      </c>
      <c r="H29" s="112">
        <v>516065</v>
      </c>
    </row>
    <row r="30" spans="1:8" ht="14.25" customHeight="1" x14ac:dyDescent="0.45">
      <c r="A30" s="160" t="s">
        <v>136</v>
      </c>
      <c r="B30" s="88">
        <f>SUM(B60,B90)</f>
        <v>455735.81099994422</v>
      </c>
      <c r="C30" s="88">
        <f>SUM(C60,C90)</f>
        <v>107586.40599999992</v>
      </c>
      <c r="D30" s="88">
        <f>SUM(D60,D90)</f>
        <v>563322.21699994407</v>
      </c>
      <c r="E30" s="157">
        <f>SUM(E60,E90)</f>
        <v>1209126.511000053</v>
      </c>
      <c r="F30" s="88">
        <v>417079</v>
      </c>
      <c r="G30" s="88">
        <v>107039</v>
      </c>
      <c r="H30" s="158">
        <v>524118</v>
      </c>
    </row>
    <row r="31" spans="1:8" ht="14.65" thickBot="1" x14ac:dyDescent="0.5">
      <c r="A31" s="160" t="s">
        <v>137</v>
      </c>
      <c r="B31" s="253" t="s">
        <v>142</v>
      </c>
      <c r="C31" s="253"/>
      <c r="D31" s="253"/>
      <c r="E31" s="254"/>
      <c r="F31" s="154">
        <v>436382</v>
      </c>
      <c r="G31" s="154">
        <v>92802</v>
      </c>
      <c r="H31" s="158">
        <v>529184</v>
      </c>
    </row>
    <row r="32" spans="1:8" ht="14.65" thickBot="1" x14ac:dyDescent="0.5">
      <c r="A32" s="19"/>
      <c r="B32" s="236"/>
      <c r="C32" s="236"/>
      <c r="D32" s="236"/>
      <c r="E32" s="236"/>
      <c r="F32" s="115"/>
      <c r="G32" s="115"/>
      <c r="H32" s="115"/>
    </row>
    <row r="33" spans="1:17" s="1" customFormat="1" ht="14.65" thickBot="1" x14ac:dyDescent="0.5">
      <c r="A33" s="8"/>
      <c r="B33" s="243" t="s">
        <v>31</v>
      </c>
      <c r="C33" s="244"/>
      <c r="D33" s="244"/>
      <c r="E33" s="244"/>
      <c r="F33" s="244"/>
      <c r="G33" s="244"/>
      <c r="H33" s="245"/>
      <c r="I33" s="20"/>
      <c r="J33" s="20"/>
      <c r="K33" s="20"/>
      <c r="L33" s="20"/>
      <c r="M33" s="20"/>
      <c r="N33" s="20"/>
      <c r="O33" s="20"/>
      <c r="P33" s="20"/>
      <c r="Q33" s="20"/>
    </row>
    <row r="34" spans="1:17" s="1" customFormat="1" ht="28.9" thickTop="1" x14ac:dyDescent="0.45">
      <c r="A34" s="9"/>
      <c r="B34" s="246" t="s">
        <v>1</v>
      </c>
      <c r="C34" s="247"/>
      <c r="D34" s="248"/>
      <c r="E34" s="113" t="s">
        <v>2</v>
      </c>
      <c r="F34" s="249" t="s">
        <v>3</v>
      </c>
      <c r="G34" s="249"/>
      <c r="H34" s="250"/>
      <c r="I34" s="20"/>
      <c r="J34" s="20"/>
      <c r="K34" s="20"/>
      <c r="L34" s="20"/>
      <c r="M34" s="20"/>
      <c r="N34" s="20"/>
      <c r="O34" s="20"/>
      <c r="P34" s="20"/>
      <c r="Q34" s="20"/>
    </row>
    <row r="35" spans="1:17" s="1" customFormat="1" ht="14.65" thickBot="1" x14ac:dyDescent="0.5">
      <c r="A35" s="9"/>
      <c r="B35" s="11" t="s">
        <v>4</v>
      </c>
      <c r="C35" s="11" t="s">
        <v>5</v>
      </c>
      <c r="D35" s="11" t="s">
        <v>6</v>
      </c>
      <c r="E35" s="12" t="s">
        <v>4</v>
      </c>
      <c r="F35" s="11" t="s">
        <v>4</v>
      </c>
      <c r="G35" s="11" t="s">
        <v>5</v>
      </c>
      <c r="H35" s="13" t="s">
        <v>6</v>
      </c>
      <c r="I35" s="20"/>
      <c r="J35" s="20"/>
      <c r="K35" s="20"/>
      <c r="L35" s="20"/>
      <c r="M35" s="20"/>
      <c r="N35" s="20"/>
      <c r="O35" s="20"/>
      <c r="P35" s="20"/>
      <c r="Q35" s="20"/>
    </row>
    <row r="36" spans="1:17" ht="14.65" thickTop="1" x14ac:dyDescent="0.45">
      <c r="A36" s="15" t="str">
        <f t="shared" ref="A36:A56" si="5">A6</f>
        <v>2000-01</v>
      </c>
      <c r="B36" s="16">
        <v>231024.16800000001</v>
      </c>
      <c r="C36" s="16">
        <v>13921.022428571427</v>
      </c>
      <c r="D36" s="16">
        <f>SUM(B36:C36)</f>
        <v>244945.19042857143</v>
      </c>
      <c r="E36" s="17"/>
      <c r="F36" s="16">
        <v>202367</v>
      </c>
      <c r="G36" s="16">
        <v>13479</v>
      </c>
      <c r="H36" s="18">
        <f>SUM(F36:G36)</f>
        <v>215846</v>
      </c>
      <c r="I36" s="21"/>
    </row>
    <row r="37" spans="1:17" x14ac:dyDescent="0.45">
      <c r="A37" s="15" t="str">
        <f t="shared" si="5"/>
        <v>2001-02</v>
      </c>
      <c r="B37" s="16">
        <v>240450.98599999995</v>
      </c>
      <c r="C37" s="16">
        <v>17037</v>
      </c>
      <c r="D37" s="16">
        <f t="shared" ref="D37:D47" si="6">SUM(B37:C37)</f>
        <v>257487.98599999995</v>
      </c>
      <c r="E37" s="17"/>
      <c r="F37" s="16">
        <v>209657</v>
      </c>
      <c r="G37" s="16">
        <v>15662</v>
      </c>
      <c r="H37" s="18">
        <f t="shared" ref="H37:H58" si="7">SUM(F37:G37)</f>
        <v>225319</v>
      </c>
      <c r="I37" s="21"/>
    </row>
    <row r="38" spans="1:17" x14ac:dyDescent="0.45">
      <c r="A38" s="15" t="str">
        <f t="shared" si="5"/>
        <v>2002-03</v>
      </c>
      <c r="B38" s="16">
        <v>258302.41400000005</v>
      </c>
      <c r="C38" s="16">
        <v>20462.549714285717</v>
      </c>
      <c r="D38" s="16">
        <f t="shared" si="6"/>
        <v>278764.96371428575</v>
      </c>
      <c r="E38" s="17"/>
      <c r="F38" s="16">
        <v>225484</v>
      </c>
      <c r="G38" s="16">
        <v>18452</v>
      </c>
      <c r="H38" s="18">
        <f t="shared" si="7"/>
        <v>243936</v>
      </c>
      <c r="I38" s="21"/>
    </row>
    <row r="39" spans="1:17" x14ac:dyDescent="0.45">
      <c r="A39" s="15" t="str">
        <f t="shared" si="5"/>
        <v>2003-04</v>
      </c>
      <c r="B39" s="16">
        <v>288503.15000000002</v>
      </c>
      <c r="C39" s="16">
        <v>23157</v>
      </c>
      <c r="D39" s="16">
        <f t="shared" si="6"/>
        <v>311660.15000000002</v>
      </c>
      <c r="E39" s="17"/>
      <c r="F39" s="16">
        <v>259630</v>
      </c>
      <c r="G39" s="16">
        <v>20588</v>
      </c>
      <c r="H39" s="18">
        <f t="shared" si="7"/>
        <v>280218</v>
      </c>
      <c r="I39" s="21"/>
    </row>
    <row r="40" spans="1:17" x14ac:dyDescent="0.45">
      <c r="A40" s="15" t="str">
        <f t="shared" si="5"/>
        <v>2004-05</v>
      </c>
      <c r="B40" s="16">
        <v>302937.21300000005</v>
      </c>
      <c r="C40" s="16">
        <v>24433.326142857142</v>
      </c>
      <c r="D40" s="16">
        <f t="shared" si="6"/>
        <v>327370.53914285719</v>
      </c>
      <c r="E40" s="17"/>
      <c r="F40" s="16">
        <v>274088</v>
      </c>
      <c r="G40" s="16">
        <v>22696</v>
      </c>
      <c r="H40" s="18">
        <f t="shared" si="7"/>
        <v>296784</v>
      </c>
      <c r="I40" s="21"/>
    </row>
    <row r="41" spans="1:17" x14ac:dyDescent="0.45">
      <c r="A41" s="15" t="str">
        <f t="shared" si="5"/>
        <v>2005-06</v>
      </c>
      <c r="B41" s="16">
        <v>316553.16599999997</v>
      </c>
      <c r="C41" s="16">
        <v>25329</v>
      </c>
      <c r="D41" s="16">
        <f t="shared" si="6"/>
        <v>341882.16599999997</v>
      </c>
      <c r="E41" s="17"/>
      <c r="F41" s="16">
        <v>288266</v>
      </c>
      <c r="G41" s="16">
        <v>23535</v>
      </c>
      <c r="H41" s="18">
        <f t="shared" si="7"/>
        <v>311801</v>
      </c>
      <c r="I41" s="21"/>
    </row>
    <row r="42" spans="1:17" x14ac:dyDescent="0.45">
      <c r="A42" s="15" t="str">
        <f t="shared" si="5"/>
        <v>2006-07</v>
      </c>
      <c r="B42" s="16">
        <v>324737.35299999994</v>
      </c>
      <c r="C42" s="16">
        <v>25292.902000000002</v>
      </c>
      <c r="D42" s="16">
        <f t="shared" si="6"/>
        <v>350030.25499999995</v>
      </c>
      <c r="E42" s="17"/>
      <c r="F42" s="16">
        <v>294988</v>
      </c>
      <c r="G42" s="16">
        <v>23541</v>
      </c>
      <c r="H42" s="18">
        <f t="shared" si="7"/>
        <v>318529</v>
      </c>
      <c r="I42" s="21"/>
    </row>
    <row r="43" spans="1:17" x14ac:dyDescent="0.45">
      <c r="A43" s="15" t="str">
        <f t="shared" si="5"/>
        <v>2007-08</v>
      </c>
      <c r="B43" s="16">
        <v>323111.22699999996</v>
      </c>
      <c r="C43" s="16">
        <v>25499.866999999998</v>
      </c>
      <c r="D43" s="16">
        <f t="shared" si="6"/>
        <v>348611.09399999992</v>
      </c>
      <c r="E43" s="17"/>
      <c r="F43" s="16">
        <v>293122</v>
      </c>
      <c r="G43" s="16">
        <v>23658</v>
      </c>
      <c r="H43" s="18">
        <f t="shared" si="7"/>
        <v>316780</v>
      </c>
      <c r="I43" s="21"/>
    </row>
    <row r="44" spans="1:17" x14ac:dyDescent="0.45">
      <c r="A44" s="15" t="str">
        <f t="shared" si="5"/>
        <v>2008-09</v>
      </c>
      <c r="B44" s="16">
        <v>326949</v>
      </c>
      <c r="C44" s="16">
        <v>25996</v>
      </c>
      <c r="D44" s="16">
        <f t="shared" si="6"/>
        <v>352945</v>
      </c>
      <c r="E44" s="17"/>
      <c r="F44" s="16">
        <v>297437</v>
      </c>
      <c r="G44" s="16">
        <v>24925</v>
      </c>
      <c r="H44" s="18">
        <f t="shared" si="7"/>
        <v>322362</v>
      </c>
      <c r="I44" s="21"/>
    </row>
    <row r="45" spans="1:17" x14ac:dyDescent="0.45">
      <c r="A45" s="15" t="str">
        <f t="shared" si="5"/>
        <v>2009-10</v>
      </c>
      <c r="B45" s="16">
        <v>340035</v>
      </c>
      <c r="C45" s="16">
        <v>27866</v>
      </c>
      <c r="D45" s="16">
        <f t="shared" si="6"/>
        <v>367901</v>
      </c>
      <c r="E45" s="17"/>
      <c r="F45" s="16">
        <v>309898</v>
      </c>
      <c r="G45" s="16">
        <v>26901</v>
      </c>
      <c r="H45" s="18">
        <f t="shared" si="7"/>
        <v>336799</v>
      </c>
      <c r="I45" s="21"/>
    </row>
    <row r="46" spans="1:17" x14ac:dyDescent="0.45">
      <c r="A46" s="15" t="str">
        <f t="shared" si="5"/>
        <v>2010-11</v>
      </c>
      <c r="B46" s="16">
        <v>351262</v>
      </c>
      <c r="C46" s="16">
        <v>30320</v>
      </c>
      <c r="D46" s="16">
        <v>381583</v>
      </c>
      <c r="E46" s="17"/>
      <c r="F46" s="16">
        <v>319298</v>
      </c>
      <c r="G46" s="16">
        <v>29243</v>
      </c>
      <c r="H46" s="18">
        <f t="shared" si="7"/>
        <v>348541</v>
      </c>
      <c r="I46" s="21"/>
    </row>
    <row r="47" spans="1:17" x14ac:dyDescent="0.45">
      <c r="A47" s="15" t="str">
        <f t="shared" si="5"/>
        <v>2011-12</v>
      </c>
      <c r="B47" s="16">
        <v>359432</v>
      </c>
      <c r="C47" s="16">
        <v>32070</v>
      </c>
      <c r="D47" s="16">
        <f t="shared" si="6"/>
        <v>391502</v>
      </c>
      <c r="E47" s="17"/>
      <c r="F47" s="16">
        <v>327201</v>
      </c>
      <c r="G47" s="16">
        <v>31863</v>
      </c>
      <c r="H47" s="18">
        <f t="shared" si="7"/>
        <v>359064</v>
      </c>
      <c r="I47" s="21"/>
    </row>
    <row r="48" spans="1:17" x14ac:dyDescent="0.45">
      <c r="A48" s="15" t="str">
        <f t="shared" si="5"/>
        <v>2012-13</v>
      </c>
      <c r="B48" s="16">
        <v>365279</v>
      </c>
      <c r="C48" s="16">
        <v>34993</v>
      </c>
      <c r="D48" s="16">
        <f t="shared" ref="D48:D58" si="8">SUM(B48:C48)</f>
        <v>400272</v>
      </c>
      <c r="E48" s="17"/>
      <c r="F48" s="16">
        <v>332426</v>
      </c>
      <c r="G48" s="16">
        <v>34872</v>
      </c>
      <c r="H48" s="18">
        <f t="shared" si="7"/>
        <v>367298</v>
      </c>
      <c r="I48" s="21"/>
    </row>
    <row r="49" spans="1:9" x14ac:dyDescent="0.45">
      <c r="A49" s="15" t="str">
        <f t="shared" si="5"/>
        <v>2013-14</v>
      </c>
      <c r="B49" s="16">
        <v>368339</v>
      </c>
      <c r="C49" s="16">
        <v>38068</v>
      </c>
      <c r="D49" s="16">
        <f t="shared" si="8"/>
        <v>406407</v>
      </c>
      <c r="E49" s="17"/>
      <c r="F49" s="16">
        <v>335232</v>
      </c>
      <c r="G49" s="16">
        <v>37939</v>
      </c>
      <c r="H49" s="18">
        <f t="shared" si="7"/>
        <v>373171</v>
      </c>
      <c r="I49" s="21"/>
    </row>
    <row r="50" spans="1:9" x14ac:dyDescent="0.45">
      <c r="A50" s="15" t="str">
        <f t="shared" si="5"/>
        <v>2014-15</v>
      </c>
      <c r="B50" s="16">
        <v>367698</v>
      </c>
      <c r="C50" s="16">
        <v>42388</v>
      </c>
      <c r="D50" s="16">
        <f t="shared" si="8"/>
        <v>410086</v>
      </c>
      <c r="E50" s="17"/>
      <c r="F50" s="16">
        <v>334857</v>
      </c>
      <c r="G50" s="16">
        <v>42663</v>
      </c>
      <c r="H50" s="18">
        <f t="shared" si="7"/>
        <v>377520</v>
      </c>
      <c r="I50" s="21"/>
    </row>
    <row r="51" spans="1:9" x14ac:dyDescent="0.45">
      <c r="A51" s="15" t="str">
        <f t="shared" si="5"/>
        <v>2015-16</v>
      </c>
      <c r="B51" s="51">
        <v>366817</v>
      </c>
      <c r="C51" s="51">
        <v>46389</v>
      </c>
      <c r="D51" s="51">
        <f t="shared" si="8"/>
        <v>413206</v>
      </c>
      <c r="E51" s="114"/>
      <c r="F51" s="51">
        <v>336283</v>
      </c>
      <c r="G51" s="51">
        <v>46478</v>
      </c>
      <c r="H51" s="112">
        <f t="shared" si="7"/>
        <v>382761</v>
      </c>
      <c r="I51" s="21"/>
    </row>
    <row r="52" spans="1:9" x14ac:dyDescent="0.45">
      <c r="A52" s="15" t="str">
        <f t="shared" si="5"/>
        <v>2016-17</v>
      </c>
      <c r="B52" s="51">
        <v>370181</v>
      </c>
      <c r="C52" s="51">
        <v>50506</v>
      </c>
      <c r="D52" s="116">
        <f t="shared" si="8"/>
        <v>420687</v>
      </c>
      <c r="E52" s="114">
        <v>823500.90600000601</v>
      </c>
      <c r="F52" s="51">
        <v>339462</v>
      </c>
      <c r="G52" s="51">
        <v>51134</v>
      </c>
      <c r="H52" s="112">
        <f t="shared" si="7"/>
        <v>390596</v>
      </c>
      <c r="I52" s="21"/>
    </row>
    <row r="53" spans="1:9" x14ac:dyDescent="0.45">
      <c r="A53" s="15" t="str">
        <f t="shared" si="5"/>
        <v>2017-18</v>
      </c>
      <c r="B53" s="51">
        <v>369273</v>
      </c>
      <c r="C53" s="51">
        <v>55660</v>
      </c>
      <c r="D53" s="116">
        <f t="shared" si="8"/>
        <v>424933</v>
      </c>
      <c r="E53" s="114">
        <v>823893.84500000684</v>
      </c>
      <c r="F53" s="51">
        <v>340120</v>
      </c>
      <c r="G53" s="51">
        <v>56280</v>
      </c>
      <c r="H53" s="112">
        <f t="shared" si="7"/>
        <v>396400</v>
      </c>
      <c r="I53" s="21"/>
    </row>
    <row r="54" spans="1:9" x14ac:dyDescent="0.45">
      <c r="A54" s="15" t="str">
        <f t="shared" si="5"/>
        <v>2018-19</v>
      </c>
      <c r="B54" s="51">
        <v>369791</v>
      </c>
      <c r="C54" s="51">
        <v>61731</v>
      </c>
      <c r="D54" s="116">
        <f t="shared" ref="D54" si="9">SUM(B54:C54)</f>
        <v>431522</v>
      </c>
      <c r="E54" s="114">
        <v>825926.26300000714</v>
      </c>
      <c r="F54" s="51">
        <v>341726</v>
      </c>
      <c r="G54" s="51">
        <v>62563</v>
      </c>
      <c r="H54" s="112">
        <f t="shared" si="7"/>
        <v>404289</v>
      </c>
      <c r="I54" s="21"/>
    </row>
    <row r="55" spans="1:9" x14ac:dyDescent="0.45">
      <c r="A55" s="15" t="str">
        <f t="shared" si="5"/>
        <v>2019-20</v>
      </c>
      <c r="B55" s="51">
        <v>372280</v>
      </c>
      <c r="C55" s="51">
        <v>69260</v>
      </c>
      <c r="D55" s="116">
        <f t="shared" si="8"/>
        <v>441540</v>
      </c>
      <c r="E55" s="114">
        <v>832541.60700000636</v>
      </c>
      <c r="F55" s="51">
        <v>341542</v>
      </c>
      <c r="G55" s="51">
        <v>69922</v>
      </c>
      <c r="H55" s="112">
        <f t="shared" si="7"/>
        <v>411464</v>
      </c>
      <c r="I55" s="21"/>
    </row>
    <row r="56" spans="1:9" x14ac:dyDescent="0.45">
      <c r="A56" s="15" t="str">
        <f t="shared" si="5"/>
        <v>2020-21</v>
      </c>
      <c r="B56" s="51">
        <v>389642.69799999881</v>
      </c>
      <c r="C56" s="51">
        <v>76049.643999999927</v>
      </c>
      <c r="D56" s="116">
        <f t="shared" si="8"/>
        <v>465692.34199999872</v>
      </c>
      <c r="E56" s="114">
        <v>875728.00300000794</v>
      </c>
      <c r="F56" s="51">
        <v>348495</v>
      </c>
      <c r="G56" s="51">
        <v>72233</v>
      </c>
      <c r="H56" s="112">
        <f t="shared" si="7"/>
        <v>420728</v>
      </c>
      <c r="I56" s="21"/>
    </row>
    <row r="57" spans="1:9" x14ac:dyDescent="0.45">
      <c r="A57" s="15" t="s">
        <v>28</v>
      </c>
      <c r="B57" s="51">
        <v>383628.27</v>
      </c>
      <c r="C57" s="51">
        <v>77840.817999999999</v>
      </c>
      <c r="D57" s="116">
        <f t="shared" si="8"/>
        <v>461469.08799999999</v>
      </c>
      <c r="E57" s="114">
        <v>866824.61800000805</v>
      </c>
      <c r="F57" s="51">
        <v>348717</v>
      </c>
      <c r="G57" s="51">
        <v>76284</v>
      </c>
      <c r="H57" s="112">
        <f t="shared" si="7"/>
        <v>425001</v>
      </c>
      <c r="I57" s="21"/>
    </row>
    <row r="58" spans="1:9" x14ac:dyDescent="0.45">
      <c r="A58" s="15" t="s">
        <v>29</v>
      </c>
      <c r="B58" s="51">
        <v>380706.80599999998</v>
      </c>
      <c r="C58" s="51">
        <v>78471.892000000007</v>
      </c>
      <c r="D58" s="116">
        <f t="shared" si="8"/>
        <v>459178.69799999997</v>
      </c>
      <c r="E58" s="114">
        <v>860957.6720000006</v>
      </c>
      <c r="F58" s="51">
        <v>349552</v>
      </c>
      <c r="G58" s="51">
        <v>76994</v>
      </c>
      <c r="H58" s="112">
        <f t="shared" si="7"/>
        <v>426546</v>
      </c>
      <c r="I58" s="21"/>
    </row>
    <row r="59" spans="1:9" x14ac:dyDescent="0.45">
      <c r="A59" s="15" t="s">
        <v>30</v>
      </c>
      <c r="B59" s="51">
        <v>393621.29200000002</v>
      </c>
      <c r="C59" s="51">
        <v>80563.885999999999</v>
      </c>
      <c r="D59" s="116">
        <v>474185.17800000001</v>
      </c>
      <c r="E59" s="114">
        <v>890949.70200000005</v>
      </c>
      <c r="F59" s="51">
        <v>359184</v>
      </c>
      <c r="G59" s="51">
        <v>80061</v>
      </c>
      <c r="H59" s="112">
        <v>439245</v>
      </c>
      <c r="I59" s="21"/>
    </row>
    <row r="60" spans="1:9" ht="14.25" customHeight="1" x14ac:dyDescent="0.45">
      <c r="A60" s="152" t="s">
        <v>136</v>
      </c>
      <c r="B60" s="88">
        <v>408579.61099994445</v>
      </c>
      <c r="C60" s="88">
        <v>73774.50599999995</v>
      </c>
      <c r="D60" s="87">
        <f>SUM(B60:C60)</f>
        <v>482354.11699994438</v>
      </c>
      <c r="E60" s="157">
        <v>926667.32000005059</v>
      </c>
      <c r="F60" s="88">
        <v>373359</v>
      </c>
      <c r="G60" s="88">
        <v>73918</v>
      </c>
      <c r="H60" s="158">
        <v>447277</v>
      </c>
      <c r="I60" s="21"/>
    </row>
    <row r="61" spans="1:9" ht="14.65" thickBot="1" x14ac:dyDescent="0.5">
      <c r="A61" s="153" t="s">
        <v>137</v>
      </c>
      <c r="B61" s="253" t="s">
        <v>142</v>
      </c>
      <c r="C61" s="253"/>
      <c r="D61" s="253"/>
      <c r="E61" s="254"/>
      <c r="F61" s="154">
        <v>390748</v>
      </c>
      <c r="G61" s="154">
        <v>64125</v>
      </c>
      <c r="H61" s="159">
        <v>454873</v>
      </c>
      <c r="I61" s="21"/>
    </row>
    <row r="62" spans="1:9" ht="14.65" thickBot="1" x14ac:dyDescent="0.5">
      <c r="B62" s="117"/>
      <c r="C62" s="117"/>
      <c r="D62" s="117"/>
      <c r="E62" s="117"/>
      <c r="F62" s="117"/>
      <c r="G62" s="117"/>
      <c r="H62" s="117"/>
      <c r="I62" s="21"/>
    </row>
    <row r="63" spans="1:9" ht="14.65" thickBot="1" x14ac:dyDescent="0.5">
      <c r="A63" s="23"/>
      <c r="B63" s="243" t="s">
        <v>32</v>
      </c>
      <c r="C63" s="251"/>
      <c r="D63" s="251"/>
      <c r="E63" s="251"/>
      <c r="F63" s="251"/>
      <c r="G63" s="251"/>
      <c r="H63" s="252"/>
    </row>
    <row r="64" spans="1:9" ht="28.9" thickTop="1" x14ac:dyDescent="0.45">
      <c r="A64" s="15"/>
      <c r="B64" s="246" t="s">
        <v>1</v>
      </c>
      <c r="C64" s="247"/>
      <c r="D64" s="248"/>
      <c r="E64" s="113" t="s">
        <v>2</v>
      </c>
      <c r="F64" s="249" t="s">
        <v>3</v>
      </c>
      <c r="G64" s="249"/>
      <c r="H64" s="250"/>
    </row>
    <row r="65" spans="1:12" ht="14.65" thickBot="1" x14ac:dyDescent="0.5">
      <c r="A65" s="15"/>
      <c r="B65" s="11" t="s">
        <v>4</v>
      </c>
      <c r="C65" s="11" t="s">
        <v>5</v>
      </c>
      <c r="D65" s="11" t="s">
        <v>6</v>
      </c>
      <c r="E65" s="12" t="s">
        <v>4</v>
      </c>
      <c r="F65" s="11" t="s">
        <v>4</v>
      </c>
      <c r="G65" s="11" t="s">
        <v>5</v>
      </c>
      <c r="H65" s="13" t="s">
        <v>6</v>
      </c>
    </row>
    <row r="66" spans="1:12" ht="14.65" thickTop="1" x14ac:dyDescent="0.45">
      <c r="A66" s="15" t="str">
        <f t="shared" ref="A66:A86" si="10">A6</f>
        <v>2000-01</v>
      </c>
      <c r="B66" s="16">
        <v>21751.561000000002</v>
      </c>
      <c r="C66" s="16">
        <v>7999</v>
      </c>
      <c r="D66" s="16">
        <f>SUM(B66:C66)</f>
        <v>29750.561000000002</v>
      </c>
      <c r="E66" s="17"/>
      <c r="F66" s="16">
        <v>19029</v>
      </c>
      <c r="G66" s="16">
        <v>7434</v>
      </c>
      <c r="H66" s="18">
        <f>SUM(F66:G66)</f>
        <v>26463</v>
      </c>
      <c r="L66" s="24"/>
    </row>
    <row r="67" spans="1:12" x14ac:dyDescent="0.45">
      <c r="A67" s="15" t="str">
        <f t="shared" si="10"/>
        <v>2001-02</v>
      </c>
      <c r="B67" s="16">
        <v>23199.994000000002</v>
      </c>
      <c r="C67" s="16">
        <v>8389.6</v>
      </c>
      <c r="D67" s="16">
        <f t="shared" ref="D67:D77" si="11">SUM(B67:C67)</f>
        <v>31589.594000000005</v>
      </c>
      <c r="E67" s="17"/>
      <c r="F67" s="16">
        <v>20377</v>
      </c>
      <c r="G67" s="16">
        <v>7848</v>
      </c>
      <c r="H67" s="18">
        <f t="shared" ref="H67:H88" si="12">SUM(F67:G67)</f>
        <v>28225</v>
      </c>
    </row>
    <row r="68" spans="1:12" x14ac:dyDescent="0.45">
      <c r="A68" s="15" t="str">
        <f t="shared" si="10"/>
        <v>2002-03</v>
      </c>
      <c r="B68" s="16">
        <v>25395.594000000001</v>
      </c>
      <c r="C68" s="16">
        <v>9059.2999999999975</v>
      </c>
      <c r="D68" s="16">
        <f t="shared" si="11"/>
        <v>34454.894</v>
      </c>
      <c r="E68" s="17"/>
      <c r="F68" s="16">
        <v>22353</v>
      </c>
      <c r="G68" s="16">
        <v>8396</v>
      </c>
      <c r="H68" s="18">
        <f t="shared" si="12"/>
        <v>30749</v>
      </c>
    </row>
    <row r="69" spans="1:12" x14ac:dyDescent="0.45">
      <c r="A69" s="15" t="str">
        <f t="shared" si="10"/>
        <v>2003-04</v>
      </c>
      <c r="B69" s="16">
        <v>27126.161</v>
      </c>
      <c r="C69" s="16">
        <v>9527.3919999999998</v>
      </c>
      <c r="D69" s="16">
        <f t="shared" si="11"/>
        <v>36653.553</v>
      </c>
      <c r="E69" s="17"/>
      <c r="F69" s="16">
        <v>23997</v>
      </c>
      <c r="G69" s="16">
        <v>8885</v>
      </c>
      <c r="H69" s="18">
        <f t="shared" si="12"/>
        <v>32882</v>
      </c>
    </row>
    <row r="70" spans="1:12" x14ac:dyDescent="0.45">
      <c r="A70" s="15" t="str">
        <f t="shared" si="10"/>
        <v>2004-05</v>
      </c>
      <c r="B70" s="16">
        <v>27437</v>
      </c>
      <c r="C70" s="16">
        <v>10093.799999999999</v>
      </c>
      <c r="D70" s="16">
        <f t="shared" si="11"/>
        <v>37530.800000000003</v>
      </c>
      <c r="E70" s="17"/>
      <c r="F70" s="16">
        <v>24693</v>
      </c>
      <c r="G70" s="16">
        <v>9295</v>
      </c>
      <c r="H70" s="18">
        <f t="shared" si="12"/>
        <v>33988</v>
      </c>
    </row>
    <row r="71" spans="1:12" x14ac:dyDescent="0.45">
      <c r="A71" s="15" t="str">
        <f t="shared" si="10"/>
        <v>2005-06</v>
      </c>
      <c r="B71" s="16">
        <v>27968</v>
      </c>
      <c r="C71" s="16">
        <v>10454.200000000001</v>
      </c>
      <c r="D71" s="16">
        <f t="shared" si="11"/>
        <v>38422.199999999997</v>
      </c>
      <c r="E71" s="17"/>
      <c r="F71" s="16">
        <v>25183</v>
      </c>
      <c r="G71" s="16">
        <v>9689</v>
      </c>
      <c r="H71" s="18">
        <f t="shared" si="12"/>
        <v>34872</v>
      </c>
    </row>
    <row r="72" spans="1:12" x14ac:dyDescent="0.45">
      <c r="A72" s="15" t="str">
        <f t="shared" si="10"/>
        <v>2006-07</v>
      </c>
      <c r="B72" s="16">
        <v>29611.200000000001</v>
      </c>
      <c r="C72" s="16">
        <v>11068.599999999999</v>
      </c>
      <c r="D72" s="16">
        <f t="shared" si="11"/>
        <v>40679.800000000003</v>
      </c>
      <c r="E72" s="17"/>
      <c r="F72" s="16">
        <v>26888</v>
      </c>
      <c r="G72" s="16">
        <v>10346</v>
      </c>
      <c r="H72" s="18">
        <f t="shared" si="12"/>
        <v>37234</v>
      </c>
    </row>
    <row r="73" spans="1:12" x14ac:dyDescent="0.45">
      <c r="A73" s="15" t="str">
        <f t="shared" si="10"/>
        <v>2007-08</v>
      </c>
      <c r="B73" s="16">
        <v>34825.199999999997</v>
      </c>
      <c r="C73" s="16">
        <v>11158.9</v>
      </c>
      <c r="D73" s="16">
        <f t="shared" si="11"/>
        <v>45984.1</v>
      </c>
      <c r="E73" s="17"/>
      <c r="F73" s="16">
        <v>32003</v>
      </c>
      <c r="G73" s="16">
        <v>10467</v>
      </c>
      <c r="H73" s="18">
        <f t="shared" si="12"/>
        <v>42470</v>
      </c>
    </row>
    <row r="74" spans="1:12" x14ac:dyDescent="0.45">
      <c r="A74" s="15" t="str">
        <f t="shared" si="10"/>
        <v>2008-09</v>
      </c>
      <c r="B74" s="16">
        <v>36931</v>
      </c>
      <c r="C74" s="16">
        <v>11453</v>
      </c>
      <c r="D74" s="16">
        <f t="shared" si="11"/>
        <v>48384</v>
      </c>
      <c r="E74" s="17"/>
      <c r="F74" s="16">
        <v>33982</v>
      </c>
      <c r="G74" s="16">
        <v>10820</v>
      </c>
      <c r="H74" s="18">
        <f t="shared" si="12"/>
        <v>44802</v>
      </c>
    </row>
    <row r="75" spans="1:12" x14ac:dyDescent="0.45">
      <c r="A75" s="15" t="str">
        <f t="shared" si="10"/>
        <v>2009-10</v>
      </c>
      <c r="B75" s="16">
        <v>38491</v>
      </c>
      <c r="C75" s="16">
        <v>12574</v>
      </c>
      <c r="D75" s="16">
        <f t="shared" si="11"/>
        <v>51065</v>
      </c>
      <c r="E75" s="17"/>
      <c r="F75" s="16">
        <v>35401</v>
      </c>
      <c r="G75" s="16">
        <v>11884</v>
      </c>
      <c r="H75" s="18">
        <f t="shared" si="12"/>
        <v>47285</v>
      </c>
    </row>
    <row r="76" spans="1:12" x14ac:dyDescent="0.45">
      <c r="A76" s="15" t="str">
        <f t="shared" si="10"/>
        <v>2010-11</v>
      </c>
      <c r="B76" s="16">
        <v>39314</v>
      </c>
      <c r="C76" s="16">
        <v>13545</v>
      </c>
      <c r="D76" s="16">
        <f t="shared" si="11"/>
        <v>52859</v>
      </c>
      <c r="E76" s="17"/>
      <c r="F76" s="16">
        <v>36218</v>
      </c>
      <c r="G76" s="16">
        <v>12894</v>
      </c>
      <c r="H76" s="18">
        <f t="shared" si="12"/>
        <v>49112</v>
      </c>
    </row>
    <row r="77" spans="1:12" x14ac:dyDescent="0.45">
      <c r="A77" s="15" t="str">
        <f t="shared" si="10"/>
        <v>2011-12</v>
      </c>
      <c r="B77" s="16">
        <v>39113</v>
      </c>
      <c r="C77" s="16">
        <v>14917</v>
      </c>
      <c r="D77" s="16">
        <f t="shared" si="11"/>
        <v>54030</v>
      </c>
      <c r="E77" s="17"/>
      <c r="F77" s="16">
        <v>36046</v>
      </c>
      <c r="G77" s="16">
        <v>14459</v>
      </c>
      <c r="H77" s="18">
        <f t="shared" si="12"/>
        <v>50505</v>
      </c>
    </row>
    <row r="78" spans="1:12" x14ac:dyDescent="0.45">
      <c r="A78" s="15" t="str">
        <f t="shared" si="10"/>
        <v>2012-13</v>
      </c>
      <c r="B78" s="16">
        <v>39545</v>
      </c>
      <c r="C78" s="16">
        <v>16643</v>
      </c>
      <c r="D78" s="16">
        <f t="shared" ref="D78:D88" si="13">SUM(B78:C78)</f>
        <v>56188</v>
      </c>
      <c r="E78" s="17"/>
      <c r="F78" s="16">
        <v>36496</v>
      </c>
      <c r="G78" s="16">
        <v>16169</v>
      </c>
      <c r="H78" s="18">
        <f t="shared" si="12"/>
        <v>52665</v>
      </c>
    </row>
    <row r="79" spans="1:12" x14ac:dyDescent="0.45">
      <c r="A79" s="15" t="str">
        <f t="shared" si="10"/>
        <v>2013-14</v>
      </c>
      <c r="B79" s="16">
        <v>39808</v>
      </c>
      <c r="C79" s="16">
        <v>18305</v>
      </c>
      <c r="D79" s="16">
        <f t="shared" si="13"/>
        <v>58113</v>
      </c>
      <c r="E79" s="17"/>
      <c r="F79" s="16">
        <v>36887</v>
      </c>
      <c r="G79" s="16">
        <v>17880</v>
      </c>
      <c r="H79" s="18">
        <f t="shared" si="12"/>
        <v>54767</v>
      </c>
    </row>
    <row r="80" spans="1:12" x14ac:dyDescent="0.45">
      <c r="A80" s="15" t="str">
        <f t="shared" si="10"/>
        <v>2014-15</v>
      </c>
      <c r="B80" s="16">
        <v>39975</v>
      </c>
      <c r="C80" s="16">
        <v>19555</v>
      </c>
      <c r="D80" s="16">
        <f t="shared" si="13"/>
        <v>59530</v>
      </c>
      <c r="E80" s="17"/>
      <c r="F80" s="16">
        <v>37193</v>
      </c>
      <c r="G80" s="16">
        <v>19084</v>
      </c>
      <c r="H80" s="18">
        <f t="shared" ref="H80:H81" si="14">SUM(F80:G80)</f>
        <v>56277</v>
      </c>
    </row>
    <row r="81" spans="1:9" x14ac:dyDescent="0.45">
      <c r="A81" s="15" t="str">
        <f t="shared" si="10"/>
        <v>2015-16</v>
      </c>
      <c r="B81" s="16">
        <v>41004</v>
      </c>
      <c r="C81" s="16">
        <v>20104</v>
      </c>
      <c r="D81" s="16">
        <f t="shared" si="13"/>
        <v>61108</v>
      </c>
      <c r="E81" s="17"/>
      <c r="F81" s="16">
        <v>38367</v>
      </c>
      <c r="G81" s="16">
        <v>19538</v>
      </c>
      <c r="H81" s="18">
        <f t="shared" si="14"/>
        <v>57905</v>
      </c>
    </row>
    <row r="82" spans="1:9" x14ac:dyDescent="0.45">
      <c r="A82" s="15" t="str">
        <f t="shared" si="10"/>
        <v>2016-17</v>
      </c>
      <c r="B82" s="16">
        <v>42263</v>
      </c>
      <c r="C82" s="51">
        <v>21114</v>
      </c>
      <c r="D82" s="116">
        <f t="shared" si="13"/>
        <v>63377</v>
      </c>
      <c r="E82" s="116">
        <v>248115.17399999799</v>
      </c>
      <c r="F82" s="51">
        <v>39604</v>
      </c>
      <c r="G82" s="16">
        <v>20550</v>
      </c>
      <c r="H82" s="18">
        <f t="shared" si="12"/>
        <v>60154</v>
      </c>
    </row>
    <row r="83" spans="1:9" x14ac:dyDescent="0.45">
      <c r="A83" s="15" t="str">
        <f t="shared" si="10"/>
        <v>2017-18</v>
      </c>
      <c r="B83" s="16">
        <v>43616</v>
      </c>
      <c r="C83" s="51">
        <v>22906</v>
      </c>
      <c r="D83" s="116">
        <f t="shared" si="13"/>
        <v>66522</v>
      </c>
      <c r="E83" s="116">
        <v>258615.39499999757</v>
      </c>
      <c r="F83" s="51">
        <v>40952</v>
      </c>
      <c r="G83" s="16">
        <v>22368</v>
      </c>
      <c r="H83" s="18">
        <f t="shared" si="12"/>
        <v>63320</v>
      </c>
    </row>
    <row r="84" spans="1:9" x14ac:dyDescent="0.45">
      <c r="A84" s="15" t="str">
        <f t="shared" si="10"/>
        <v>2018-19</v>
      </c>
      <c r="B84" s="16">
        <v>45110</v>
      </c>
      <c r="C84" s="51">
        <v>24203</v>
      </c>
      <c r="D84" s="116">
        <f t="shared" ref="D84" si="15">SUM(B84:C84)</f>
        <v>69313</v>
      </c>
      <c r="E84" s="116">
        <v>268086.09999999707</v>
      </c>
      <c r="F84" s="51">
        <v>42407</v>
      </c>
      <c r="G84" s="16">
        <v>23612</v>
      </c>
      <c r="H84" s="18">
        <f t="shared" ref="H84" si="16">SUM(F84:G84)</f>
        <v>66019</v>
      </c>
    </row>
    <row r="85" spans="1:9" x14ac:dyDescent="0.45">
      <c r="A85" s="15" t="str">
        <f t="shared" si="10"/>
        <v>2019-20</v>
      </c>
      <c r="B85" s="16">
        <v>46558</v>
      </c>
      <c r="C85" s="51">
        <v>25897</v>
      </c>
      <c r="D85" s="116">
        <f t="shared" si="13"/>
        <v>72455</v>
      </c>
      <c r="E85" s="116">
        <v>277897.47499999648</v>
      </c>
      <c r="F85" s="51">
        <v>43733</v>
      </c>
      <c r="G85" s="16">
        <v>25314</v>
      </c>
      <c r="H85" s="18">
        <f t="shared" si="12"/>
        <v>69047</v>
      </c>
    </row>
    <row r="86" spans="1:9" x14ac:dyDescent="0.45">
      <c r="A86" s="15" t="str">
        <f t="shared" si="10"/>
        <v>2020-21</v>
      </c>
      <c r="B86" s="16">
        <v>48273.500000000029</v>
      </c>
      <c r="C86" s="51">
        <v>25502.199999999997</v>
      </c>
      <c r="D86" s="116">
        <f t="shared" si="13"/>
        <v>73775.700000000026</v>
      </c>
      <c r="E86" s="116">
        <v>288253.37299999589</v>
      </c>
      <c r="F86" s="51">
        <v>45169</v>
      </c>
      <c r="G86" s="16">
        <v>24838</v>
      </c>
      <c r="H86" s="18">
        <f t="shared" si="12"/>
        <v>70007</v>
      </c>
    </row>
    <row r="87" spans="1:9" x14ac:dyDescent="0.45">
      <c r="A87" s="15" t="s">
        <v>28</v>
      </c>
      <c r="B87" s="16">
        <v>48326.400000000001</v>
      </c>
      <c r="C87" s="51">
        <v>29759.300000000007</v>
      </c>
      <c r="D87" s="116">
        <f t="shared" si="13"/>
        <v>78085.700000000012</v>
      </c>
      <c r="E87" s="116">
        <v>290149.29099999601</v>
      </c>
      <c r="F87" s="51">
        <v>45119</v>
      </c>
      <c r="G87" s="16">
        <v>29016</v>
      </c>
      <c r="H87" s="18">
        <f t="shared" si="12"/>
        <v>74135</v>
      </c>
    </row>
    <row r="88" spans="1:9" x14ac:dyDescent="0.45">
      <c r="A88" s="15" t="s">
        <v>29</v>
      </c>
      <c r="B88" s="16">
        <v>46033.1</v>
      </c>
      <c r="C88" s="51">
        <v>32771.699999999997</v>
      </c>
      <c r="D88" s="116">
        <f t="shared" si="13"/>
        <v>78804.799999999988</v>
      </c>
      <c r="E88" s="116">
        <v>280515.96400000009</v>
      </c>
      <c r="F88" s="51">
        <v>42835</v>
      </c>
      <c r="G88" s="16">
        <v>32093</v>
      </c>
      <c r="H88" s="18">
        <f t="shared" si="12"/>
        <v>74928</v>
      </c>
    </row>
    <row r="89" spans="1:9" x14ac:dyDescent="0.45">
      <c r="A89" s="15" t="s">
        <v>30</v>
      </c>
      <c r="B89" s="16">
        <v>45306.3</v>
      </c>
      <c r="C89" s="51">
        <v>35458.400000000001</v>
      </c>
      <c r="D89" s="116">
        <v>80764.700000000012</v>
      </c>
      <c r="E89" s="116">
        <v>276308.11800000002</v>
      </c>
      <c r="F89" s="51">
        <v>42064</v>
      </c>
      <c r="G89" s="16">
        <v>34756</v>
      </c>
      <c r="H89" s="18">
        <v>76820</v>
      </c>
    </row>
    <row r="90" spans="1:9" x14ac:dyDescent="0.45">
      <c r="A90" s="152" t="s">
        <v>136</v>
      </c>
      <c r="B90" s="28">
        <v>47156.19999999975</v>
      </c>
      <c r="C90" s="88">
        <v>33811.899999999965</v>
      </c>
      <c r="D90" s="87">
        <f>SUM(B90:C90)</f>
        <v>80968.099999999715</v>
      </c>
      <c r="E90" s="151">
        <v>282459.19100000232</v>
      </c>
      <c r="F90" s="88">
        <v>43720</v>
      </c>
      <c r="G90" s="28">
        <v>33121</v>
      </c>
      <c r="H90" s="30">
        <v>76841</v>
      </c>
    </row>
    <row r="91" spans="1:9" ht="14.65" thickBot="1" x14ac:dyDescent="0.5">
      <c r="A91" s="153" t="s">
        <v>137</v>
      </c>
      <c r="B91" s="237" t="s">
        <v>142</v>
      </c>
      <c r="C91" s="237"/>
      <c r="D91" s="237"/>
      <c r="E91" s="238"/>
      <c r="F91" s="154">
        <v>45634</v>
      </c>
      <c r="G91" s="155">
        <v>28677</v>
      </c>
      <c r="H91" s="156">
        <v>74311</v>
      </c>
    </row>
    <row r="92" spans="1:9" x14ac:dyDescent="0.45">
      <c r="B92" s="16"/>
      <c r="C92" s="16"/>
      <c r="D92" s="16"/>
      <c r="E92" s="16"/>
      <c r="F92" s="16"/>
      <c r="G92" s="16"/>
      <c r="H92" s="16"/>
    </row>
    <row r="93" spans="1:9" x14ac:dyDescent="0.45">
      <c r="B93" s="25"/>
      <c r="C93" s="25"/>
      <c r="D93" s="25"/>
      <c r="E93" s="25"/>
      <c r="F93" s="25"/>
      <c r="G93" s="25"/>
      <c r="H93" s="25"/>
    </row>
    <row r="94" spans="1:9" x14ac:dyDescent="0.45">
      <c r="A94" s="143" t="s">
        <v>144</v>
      </c>
      <c r="B94" s="28"/>
      <c r="C94" s="28"/>
      <c r="D94" s="28"/>
      <c r="E94" s="16"/>
      <c r="F94" s="16"/>
      <c r="G94" s="16"/>
      <c r="H94" s="16"/>
      <c r="I94" s="21"/>
    </row>
    <row r="95" spans="1:9" x14ac:dyDescent="0.45">
      <c r="B95" s="16"/>
      <c r="C95" s="16"/>
      <c r="D95" s="16"/>
      <c r="E95" s="16"/>
      <c r="F95" s="16"/>
      <c r="G95" s="16"/>
      <c r="H95" s="16"/>
      <c r="I95" s="21"/>
    </row>
    <row r="96" spans="1:9" x14ac:dyDescent="0.45">
      <c r="A96" s="6" t="s">
        <v>33</v>
      </c>
    </row>
    <row r="97" spans="1:11" x14ac:dyDescent="0.45">
      <c r="A97" s="239" t="s">
        <v>34</v>
      </c>
      <c r="B97" s="239"/>
      <c r="C97" s="239"/>
      <c r="D97" s="239"/>
      <c r="E97" s="239"/>
      <c r="F97" s="239"/>
      <c r="G97" s="239"/>
      <c r="H97" s="239"/>
      <c r="I97" s="239"/>
      <c r="J97" s="239"/>
      <c r="K97" s="239"/>
    </row>
    <row r="98" spans="1:11" x14ac:dyDescent="0.45">
      <c r="A98" s="239" t="s">
        <v>35</v>
      </c>
      <c r="B98" s="239"/>
      <c r="C98" s="239"/>
      <c r="D98" s="239"/>
      <c r="E98" s="239"/>
      <c r="F98" s="239"/>
      <c r="G98" s="239"/>
      <c r="H98" s="239"/>
      <c r="I98" s="239"/>
      <c r="J98" s="239"/>
      <c r="K98" s="239"/>
    </row>
    <row r="99" spans="1:11" x14ac:dyDescent="0.45">
      <c r="A99" s="239" t="s">
        <v>36</v>
      </c>
      <c r="B99" s="239"/>
      <c r="C99" s="239"/>
      <c r="D99" s="239"/>
      <c r="E99" s="239"/>
      <c r="F99" s="239"/>
      <c r="G99" s="239"/>
      <c r="H99" s="239"/>
      <c r="I99" s="239"/>
      <c r="J99" s="239"/>
      <c r="K99" s="239"/>
    </row>
    <row r="100" spans="1:11" x14ac:dyDescent="0.45">
      <c r="A100" s="239" t="s">
        <v>37</v>
      </c>
      <c r="B100" s="239"/>
      <c r="C100" s="239"/>
      <c r="D100" s="239"/>
      <c r="E100" s="239"/>
      <c r="F100" s="239"/>
      <c r="G100" s="239"/>
      <c r="H100" s="239"/>
      <c r="I100" s="239"/>
      <c r="J100" s="239"/>
      <c r="K100" s="239"/>
    </row>
    <row r="101" spans="1:11" x14ac:dyDescent="0.45">
      <c r="A101" s="239" t="s">
        <v>38</v>
      </c>
      <c r="B101" s="239"/>
      <c r="C101" s="239"/>
      <c r="D101" s="239"/>
      <c r="E101" s="239"/>
      <c r="F101" s="239"/>
      <c r="G101" s="239"/>
      <c r="H101" s="239"/>
      <c r="I101" s="239"/>
      <c r="J101" s="239"/>
      <c r="K101" s="239"/>
    </row>
    <row r="102" spans="1:11" x14ac:dyDescent="0.45">
      <c r="A102" s="239" t="s">
        <v>39</v>
      </c>
      <c r="B102" s="239"/>
      <c r="C102" s="239"/>
      <c r="D102" s="239"/>
      <c r="E102" s="239"/>
      <c r="F102" s="239"/>
      <c r="G102" s="239"/>
      <c r="H102" s="239"/>
      <c r="I102" s="239"/>
      <c r="J102" s="239"/>
      <c r="K102" s="239"/>
    </row>
    <row r="103" spans="1:11" x14ac:dyDescent="0.45">
      <c r="A103" s="239" t="s">
        <v>40</v>
      </c>
      <c r="B103" s="239"/>
      <c r="C103" s="239"/>
      <c r="D103" s="239"/>
      <c r="E103" s="239"/>
      <c r="F103" s="239"/>
      <c r="G103" s="239"/>
      <c r="H103" s="239"/>
      <c r="I103" s="239"/>
      <c r="J103" s="239"/>
      <c r="K103" s="239"/>
    </row>
    <row r="104" spans="1:11" x14ac:dyDescent="0.45">
      <c r="A104" s="239" t="s">
        <v>41</v>
      </c>
      <c r="B104" s="239"/>
      <c r="C104" s="239"/>
      <c r="D104" s="239"/>
      <c r="E104" s="239"/>
      <c r="F104" s="239"/>
      <c r="G104" s="239"/>
      <c r="H104" s="239"/>
      <c r="I104" s="239"/>
      <c r="J104" s="239"/>
      <c r="K104" s="239"/>
    </row>
    <row r="105" spans="1:11" x14ac:dyDescent="0.45">
      <c r="A105" s="27"/>
      <c r="B105" s="27"/>
    </row>
    <row r="106" spans="1:11" x14ac:dyDescent="0.45">
      <c r="A106" s="27"/>
      <c r="B106" s="27"/>
    </row>
    <row r="107" spans="1:11" x14ac:dyDescent="0.45">
      <c r="A107" s="27"/>
      <c r="B107" s="27"/>
    </row>
    <row r="108" spans="1:11" x14ac:dyDescent="0.45">
      <c r="A108" s="27"/>
      <c r="B108" s="27"/>
    </row>
    <row r="109" spans="1:11" x14ac:dyDescent="0.45">
      <c r="A109" s="27"/>
      <c r="B109" s="27"/>
    </row>
  </sheetData>
  <mergeCells count="20">
    <mergeCell ref="A104:K104"/>
    <mergeCell ref="A97:K97"/>
    <mergeCell ref="A98:K98"/>
    <mergeCell ref="A99:K99"/>
    <mergeCell ref="B3:H3"/>
    <mergeCell ref="B33:H33"/>
    <mergeCell ref="B64:D64"/>
    <mergeCell ref="F64:H64"/>
    <mergeCell ref="F34:H34"/>
    <mergeCell ref="B34:D34"/>
    <mergeCell ref="B63:H63"/>
    <mergeCell ref="B4:D4"/>
    <mergeCell ref="F4:H4"/>
    <mergeCell ref="B31:E31"/>
    <mergeCell ref="B61:E61"/>
    <mergeCell ref="B91:E91"/>
    <mergeCell ref="A100:K100"/>
    <mergeCell ref="A101:K101"/>
    <mergeCell ref="A102:K102"/>
    <mergeCell ref="A103:K103"/>
  </mergeCells>
  <pageMargins left="0.70866141732283505" right="0.70866141732283505" top="0.31496062992126" bottom="0.31496062992126" header="0.31496062992126" footer="0.31496062992126"/>
  <pageSetup scale="89" orientation="landscape" r:id="rId1"/>
  <headerFooter>
    <oddHeader xml:space="preserve">&amp;L
</oddHeader>
  </headerFooter>
  <rowBreaks count="3" manualBreakCount="3">
    <brk id="52" max="16383" man="1"/>
    <brk id="61" max="10" man="1"/>
    <brk id="94" max="16383" man="1"/>
  </rowBreaks>
  <ignoredErrors>
    <ignoredError sqref="H36:H56 H66:H86 H27:H28" formulaRange="1"/>
    <ignoredError sqref="D6:D2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O74"/>
  <sheetViews>
    <sheetView tabSelected="1" zoomScale="85" zoomScaleNormal="85" workbookViewId="0">
      <selection activeCell="B1" sqref="B1"/>
    </sheetView>
  </sheetViews>
  <sheetFormatPr defaultRowHeight="14.25" x14ac:dyDescent="0.45"/>
  <cols>
    <col min="1" max="1" width="12.53125" style="7" customWidth="1"/>
    <col min="2" max="2" width="27.06640625" style="7" customWidth="1"/>
    <col min="3" max="3" width="27.46484375" style="7" customWidth="1"/>
    <col min="4" max="4" width="26.53125" style="7" customWidth="1"/>
    <col min="5" max="5" width="19.53125" style="7" customWidth="1"/>
    <col min="6" max="6" width="26.796875" style="7" customWidth="1"/>
    <col min="7" max="7" width="28.53125" style="7" customWidth="1"/>
    <col min="8" max="8" width="27.06640625" style="7" customWidth="1"/>
    <col min="9" max="9" width="3.53125" style="7" customWidth="1"/>
    <col min="10" max="10" width="14.53125" style="7" customWidth="1"/>
    <col min="11" max="15" width="8.59765625" style="7"/>
  </cols>
  <sheetData>
    <row r="1" spans="1:15" x14ac:dyDescent="0.45">
      <c r="A1" s="161" t="s">
        <v>141</v>
      </c>
      <c r="B1" s="160"/>
      <c r="C1" s="160"/>
    </row>
    <row r="2" spans="1:15" ht="14.65" thickBot="1" x14ac:dyDescent="0.5"/>
    <row r="3" spans="1:15" s="1" customFormat="1" ht="14.65" thickBot="1" x14ac:dyDescent="0.5">
      <c r="A3" s="8"/>
      <c r="B3" s="243" t="s">
        <v>42</v>
      </c>
      <c r="C3" s="244"/>
      <c r="D3" s="244"/>
      <c r="E3" s="244"/>
      <c r="F3" s="244"/>
      <c r="G3" s="244"/>
      <c r="H3" s="245"/>
      <c r="I3" s="20"/>
      <c r="J3" s="20"/>
      <c r="K3" s="20"/>
      <c r="L3" s="20"/>
      <c r="M3" s="20"/>
      <c r="N3" s="20"/>
      <c r="O3" s="20"/>
    </row>
    <row r="4" spans="1:15" s="1" customFormat="1" ht="28.9" thickTop="1" x14ac:dyDescent="0.45">
      <c r="A4" s="9"/>
      <c r="B4" s="255" t="s">
        <v>43</v>
      </c>
      <c r="C4" s="256"/>
      <c r="D4" s="257"/>
      <c r="E4" s="113" t="s">
        <v>2</v>
      </c>
      <c r="F4" s="258" t="s">
        <v>3</v>
      </c>
      <c r="G4" s="258"/>
      <c r="H4" s="259"/>
      <c r="I4" s="20"/>
      <c r="J4" s="20"/>
      <c r="K4" s="20"/>
      <c r="L4" s="20"/>
      <c r="M4" s="20"/>
      <c r="N4" s="20"/>
      <c r="O4" s="20"/>
    </row>
    <row r="5" spans="1:15" s="1" customFormat="1" ht="14.65" thickBot="1" x14ac:dyDescent="0.5">
      <c r="A5" s="9"/>
      <c r="B5" s="11" t="s">
        <v>4</v>
      </c>
      <c r="C5" s="11" t="s">
        <v>5</v>
      </c>
      <c r="D5" s="11" t="s">
        <v>6</v>
      </c>
      <c r="E5" s="12" t="s">
        <v>4</v>
      </c>
      <c r="F5" s="11" t="s">
        <v>4</v>
      </c>
      <c r="G5" s="11" t="s">
        <v>5</v>
      </c>
      <c r="H5" s="13" t="s">
        <v>6</v>
      </c>
      <c r="I5" s="20"/>
      <c r="J5" s="20"/>
      <c r="K5" s="20"/>
      <c r="L5" s="20"/>
      <c r="M5" s="20"/>
      <c r="N5" s="20"/>
      <c r="O5" s="20"/>
    </row>
    <row r="6" spans="1:15" ht="14.65" thickTop="1" x14ac:dyDescent="0.45">
      <c r="A6" s="15" t="s">
        <v>7</v>
      </c>
      <c r="B6" s="16">
        <v>15184.962</v>
      </c>
      <c r="C6" s="16">
        <v>4650.8999999999996</v>
      </c>
      <c r="D6" s="16">
        <f>SUM(B6:C6)</f>
        <v>19835.862000000001</v>
      </c>
      <c r="E6" s="17"/>
      <c r="F6" s="16">
        <v>12673</v>
      </c>
      <c r="G6" s="16">
        <v>4230</v>
      </c>
      <c r="H6" s="18">
        <f>SUM(F6:G6)</f>
        <v>16903</v>
      </c>
      <c r="I6" s="21"/>
    </row>
    <row r="7" spans="1:15" x14ac:dyDescent="0.45">
      <c r="A7" s="15" t="s">
        <v>8</v>
      </c>
      <c r="B7" s="16">
        <v>16133.895</v>
      </c>
      <c r="C7" s="16">
        <v>4971.8999999999996</v>
      </c>
      <c r="D7" s="16">
        <f t="shared" ref="D7:D18" si="0">SUM(B7:C7)</f>
        <v>21105.794999999998</v>
      </c>
      <c r="E7" s="17"/>
      <c r="F7" s="16">
        <v>13577</v>
      </c>
      <c r="G7" s="16">
        <v>4557</v>
      </c>
      <c r="H7" s="18">
        <f t="shared" ref="H7:H28" si="1">SUM(F7:G7)</f>
        <v>18134</v>
      </c>
      <c r="I7" s="21"/>
    </row>
    <row r="8" spans="1:15" x14ac:dyDescent="0.45">
      <c r="A8" s="15" t="s">
        <v>9</v>
      </c>
      <c r="B8" s="16">
        <v>17870.129000000001</v>
      </c>
      <c r="C8" s="16">
        <v>5345.6</v>
      </c>
      <c r="D8" s="16">
        <f t="shared" si="0"/>
        <v>23215.728999999999</v>
      </c>
      <c r="E8" s="17"/>
      <c r="F8" s="16">
        <v>15077</v>
      </c>
      <c r="G8" s="16">
        <v>4820</v>
      </c>
      <c r="H8" s="18">
        <f t="shared" si="1"/>
        <v>19897</v>
      </c>
      <c r="I8" s="21"/>
    </row>
    <row r="9" spans="1:15" x14ac:dyDescent="0.45">
      <c r="A9" s="15" t="s">
        <v>10</v>
      </c>
      <c r="B9" s="16">
        <v>19120.994999999999</v>
      </c>
      <c r="C9" s="16">
        <v>5451.6</v>
      </c>
      <c r="D9" s="16">
        <f t="shared" si="0"/>
        <v>24572.595000000001</v>
      </c>
      <c r="E9" s="17"/>
      <c r="F9" s="16">
        <v>16246</v>
      </c>
      <c r="G9" s="16">
        <v>4941</v>
      </c>
      <c r="H9" s="18">
        <f t="shared" si="1"/>
        <v>21187</v>
      </c>
      <c r="I9" s="21"/>
    </row>
    <row r="10" spans="1:15" x14ac:dyDescent="0.45">
      <c r="A10" s="15" t="s">
        <v>11</v>
      </c>
      <c r="B10" s="16">
        <v>19008</v>
      </c>
      <c r="C10" s="16">
        <v>5605.1</v>
      </c>
      <c r="D10" s="16">
        <f t="shared" si="0"/>
        <v>24613.1</v>
      </c>
      <c r="E10" s="17"/>
      <c r="F10" s="16">
        <v>16503</v>
      </c>
      <c r="G10" s="16">
        <v>4936</v>
      </c>
      <c r="H10" s="18">
        <f t="shared" si="1"/>
        <v>21439</v>
      </c>
      <c r="I10" s="21"/>
    </row>
    <row r="11" spans="1:15" x14ac:dyDescent="0.45">
      <c r="A11" s="15" t="s">
        <v>12</v>
      </c>
      <c r="B11" s="16">
        <v>18975</v>
      </c>
      <c r="C11" s="16">
        <v>5726.1</v>
      </c>
      <c r="D11" s="16">
        <f t="shared" si="0"/>
        <v>24701.1</v>
      </c>
      <c r="E11" s="17"/>
      <c r="F11" s="16">
        <v>16440</v>
      </c>
      <c r="G11" s="16">
        <v>5108</v>
      </c>
      <c r="H11" s="18">
        <f t="shared" si="1"/>
        <v>21548</v>
      </c>
      <c r="I11" s="21"/>
    </row>
    <row r="12" spans="1:15" x14ac:dyDescent="0.45">
      <c r="A12" s="15" t="s">
        <v>13</v>
      </c>
      <c r="B12" s="16">
        <v>19974.7</v>
      </c>
      <c r="C12" s="16">
        <v>6027</v>
      </c>
      <c r="D12" s="16">
        <f t="shared" si="0"/>
        <v>26001.7</v>
      </c>
      <c r="E12" s="17"/>
      <c r="F12" s="16">
        <v>17484</v>
      </c>
      <c r="G12" s="16">
        <v>5447</v>
      </c>
      <c r="H12" s="18">
        <f t="shared" si="1"/>
        <v>22931</v>
      </c>
      <c r="I12" s="21"/>
    </row>
    <row r="13" spans="1:15" x14ac:dyDescent="0.45">
      <c r="A13" s="15" t="s">
        <v>14</v>
      </c>
      <c r="B13" s="16">
        <v>24373.200000000001</v>
      </c>
      <c r="C13" s="16">
        <v>5835.1</v>
      </c>
      <c r="D13" s="16">
        <f t="shared" si="0"/>
        <v>30208.300000000003</v>
      </c>
      <c r="E13" s="17"/>
      <c r="F13" s="16">
        <v>21835</v>
      </c>
      <c r="G13" s="16">
        <v>5292</v>
      </c>
      <c r="H13" s="18">
        <f t="shared" si="1"/>
        <v>27127</v>
      </c>
      <c r="I13" s="21"/>
    </row>
    <row r="14" spans="1:15" x14ac:dyDescent="0.45">
      <c r="A14" s="15" t="s">
        <v>15</v>
      </c>
      <c r="B14" s="16">
        <v>25859</v>
      </c>
      <c r="C14" s="16">
        <v>6020</v>
      </c>
      <c r="D14" s="16">
        <f t="shared" si="0"/>
        <v>31879</v>
      </c>
      <c r="E14" s="17"/>
      <c r="F14" s="16">
        <v>23213</v>
      </c>
      <c r="G14" s="16">
        <v>5545</v>
      </c>
      <c r="H14" s="18">
        <f t="shared" si="1"/>
        <v>28758</v>
      </c>
      <c r="I14" s="21"/>
    </row>
    <row r="15" spans="1:15" x14ac:dyDescent="0.45">
      <c r="A15" s="15" t="s">
        <v>16</v>
      </c>
      <c r="B15" s="16">
        <v>26661</v>
      </c>
      <c r="C15" s="16">
        <v>6861</v>
      </c>
      <c r="D15" s="16">
        <f t="shared" si="0"/>
        <v>33522</v>
      </c>
      <c r="E15" s="17"/>
      <c r="F15" s="16">
        <v>23880</v>
      </c>
      <c r="G15" s="16">
        <v>6338</v>
      </c>
      <c r="H15" s="18">
        <f t="shared" si="1"/>
        <v>30218</v>
      </c>
      <c r="I15" s="21"/>
    </row>
    <row r="16" spans="1:15" x14ac:dyDescent="0.45">
      <c r="A16" s="15" t="s">
        <v>17</v>
      </c>
      <c r="B16" s="16">
        <v>26971</v>
      </c>
      <c r="C16" s="16">
        <v>7577</v>
      </c>
      <c r="D16" s="16">
        <f t="shared" si="0"/>
        <v>34548</v>
      </c>
      <c r="E16" s="17"/>
      <c r="F16" s="16">
        <v>24201</v>
      </c>
      <c r="G16" s="16">
        <v>7111</v>
      </c>
      <c r="H16" s="18">
        <f t="shared" si="1"/>
        <v>31312</v>
      </c>
      <c r="I16" s="21"/>
    </row>
    <row r="17" spans="1:9" x14ac:dyDescent="0.45">
      <c r="A17" s="15" t="s">
        <v>18</v>
      </c>
      <c r="B17" s="16">
        <v>26837</v>
      </c>
      <c r="C17" s="16">
        <v>8248</v>
      </c>
      <c r="D17" s="16">
        <f t="shared" si="0"/>
        <v>35085</v>
      </c>
      <c r="E17" s="17"/>
      <c r="F17" s="16">
        <v>24104</v>
      </c>
      <c r="G17" s="16">
        <v>8000</v>
      </c>
      <c r="H17" s="18">
        <f t="shared" si="1"/>
        <v>32104</v>
      </c>
      <c r="I17" s="21"/>
    </row>
    <row r="18" spans="1:9" x14ac:dyDescent="0.45">
      <c r="A18" s="15" t="s">
        <v>19</v>
      </c>
      <c r="B18" s="16">
        <v>27397</v>
      </c>
      <c r="C18" s="16">
        <v>9306</v>
      </c>
      <c r="D18" s="16">
        <f t="shared" si="0"/>
        <v>36703</v>
      </c>
      <c r="E18" s="17"/>
      <c r="F18" s="16">
        <v>24679</v>
      </c>
      <c r="G18" s="16">
        <v>9056</v>
      </c>
      <c r="H18" s="18">
        <f t="shared" si="1"/>
        <v>33735</v>
      </c>
      <c r="I18" s="21"/>
    </row>
    <row r="19" spans="1:9" x14ac:dyDescent="0.45">
      <c r="A19" s="15" t="s">
        <v>20</v>
      </c>
      <c r="B19" s="16">
        <v>27914</v>
      </c>
      <c r="C19" s="16">
        <v>10524</v>
      </c>
      <c r="D19" s="16">
        <f t="shared" ref="D19:D28" si="2">SUM(B19:C19)</f>
        <v>38438</v>
      </c>
      <c r="E19" s="17"/>
      <c r="F19" s="16">
        <v>25320</v>
      </c>
      <c r="G19" s="16">
        <v>10341</v>
      </c>
      <c r="H19" s="18">
        <f t="shared" si="1"/>
        <v>35661</v>
      </c>
      <c r="I19" s="21"/>
    </row>
    <row r="20" spans="1:9" x14ac:dyDescent="0.45">
      <c r="A20" s="15" t="s">
        <v>21</v>
      </c>
      <c r="B20" s="16">
        <v>28051</v>
      </c>
      <c r="C20" s="16">
        <v>11528</v>
      </c>
      <c r="D20" s="16">
        <f t="shared" si="2"/>
        <v>39579</v>
      </c>
      <c r="E20" s="17"/>
      <c r="F20" s="16">
        <v>25600</v>
      </c>
      <c r="G20" s="16">
        <v>11290</v>
      </c>
      <c r="H20" s="18">
        <f t="shared" si="1"/>
        <v>36890</v>
      </c>
      <c r="I20" s="21"/>
    </row>
    <row r="21" spans="1:9" x14ac:dyDescent="0.45">
      <c r="A21" s="15" t="s">
        <v>22</v>
      </c>
      <c r="B21" s="16">
        <v>28974</v>
      </c>
      <c r="C21" s="16">
        <v>11959</v>
      </c>
      <c r="D21" s="16">
        <f t="shared" si="2"/>
        <v>40933</v>
      </c>
      <c r="E21" s="17"/>
      <c r="F21" s="16">
        <v>26649</v>
      </c>
      <c r="G21" s="16">
        <v>11709</v>
      </c>
      <c r="H21" s="18">
        <f t="shared" si="1"/>
        <v>38358</v>
      </c>
      <c r="I21" s="21"/>
    </row>
    <row r="22" spans="1:9" x14ac:dyDescent="0.45">
      <c r="A22" s="15" t="s">
        <v>23</v>
      </c>
      <c r="B22" s="16">
        <v>30274</v>
      </c>
      <c r="C22" s="16">
        <v>12939</v>
      </c>
      <c r="D22" s="16">
        <f t="shared" si="2"/>
        <v>43213</v>
      </c>
      <c r="E22" s="17">
        <v>140984.35999999929</v>
      </c>
      <c r="F22" s="16">
        <v>27951</v>
      </c>
      <c r="G22" s="16">
        <v>12635</v>
      </c>
      <c r="H22" s="18">
        <f t="shared" si="1"/>
        <v>40586</v>
      </c>
      <c r="I22" s="21"/>
    </row>
    <row r="23" spans="1:9" x14ac:dyDescent="0.45">
      <c r="A23" s="15" t="s">
        <v>24</v>
      </c>
      <c r="B23" s="16">
        <v>31049</v>
      </c>
      <c r="C23" s="16">
        <v>14915</v>
      </c>
      <c r="D23" s="16">
        <f t="shared" si="2"/>
        <v>45964</v>
      </c>
      <c r="E23" s="17">
        <v>146282.24999999895</v>
      </c>
      <c r="F23" s="16">
        <v>28737</v>
      </c>
      <c r="G23" s="16">
        <v>14633</v>
      </c>
      <c r="H23" s="18">
        <f t="shared" si="1"/>
        <v>43370</v>
      </c>
      <c r="I23" s="21"/>
    </row>
    <row r="24" spans="1:9" x14ac:dyDescent="0.45">
      <c r="A24" s="15" t="s">
        <v>25</v>
      </c>
      <c r="B24" s="16">
        <v>31749</v>
      </c>
      <c r="C24" s="16">
        <v>16328</v>
      </c>
      <c r="D24" s="16">
        <f t="shared" si="2"/>
        <v>48077</v>
      </c>
      <c r="E24" s="17">
        <v>148989.47999999905</v>
      </c>
      <c r="F24" s="16">
        <v>29382</v>
      </c>
      <c r="G24" s="16">
        <v>15992</v>
      </c>
      <c r="H24" s="18">
        <f t="shared" si="1"/>
        <v>45374</v>
      </c>
      <c r="I24" s="21"/>
    </row>
    <row r="25" spans="1:9" x14ac:dyDescent="0.45">
      <c r="A25" s="15" t="s">
        <v>26</v>
      </c>
      <c r="B25" s="16">
        <v>32450</v>
      </c>
      <c r="C25" s="16">
        <v>17781</v>
      </c>
      <c r="D25" s="16">
        <f t="shared" si="2"/>
        <v>50231</v>
      </c>
      <c r="E25" s="17">
        <v>152445.19999999902</v>
      </c>
      <c r="F25" s="16">
        <v>29940</v>
      </c>
      <c r="G25" s="16">
        <v>17464</v>
      </c>
      <c r="H25" s="18">
        <f t="shared" si="1"/>
        <v>47404</v>
      </c>
      <c r="I25" s="21"/>
    </row>
    <row r="26" spans="1:9" x14ac:dyDescent="0.45">
      <c r="A26" s="15" t="s">
        <v>27</v>
      </c>
      <c r="B26" s="16">
        <v>33618.599999999969</v>
      </c>
      <c r="C26" s="16">
        <v>16789.400000000009</v>
      </c>
      <c r="D26" s="16">
        <f t="shared" si="2"/>
        <v>50407.999999999978</v>
      </c>
      <c r="E26" s="17">
        <v>156964.22999999899</v>
      </c>
      <c r="F26" s="16">
        <v>30846</v>
      </c>
      <c r="G26" s="16">
        <v>16462</v>
      </c>
      <c r="H26" s="18">
        <f t="shared" si="1"/>
        <v>47308</v>
      </c>
      <c r="I26" s="21"/>
    </row>
    <row r="27" spans="1:9" x14ac:dyDescent="0.45">
      <c r="A27" s="15" t="s">
        <v>28</v>
      </c>
      <c r="B27" s="16">
        <v>33611.199999999997</v>
      </c>
      <c r="C27" s="16">
        <v>19645.099999999999</v>
      </c>
      <c r="D27" s="16">
        <f t="shared" si="2"/>
        <v>53256.299999999996</v>
      </c>
      <c r="E27" s="17">
        <v>158515.97999999917</v>
      </c>
      <c r="F27" s="16">
        <v>30743</v>
      </c>
      <c r="G27" s="16">
        <v>19279</v>
      </c>
      <c r="H27" s="18">
        <f t="shared" si="1"/>
        <v>50022</v>
      </c>
      <c r="I27" s="21"/>
    </row>
    <row r="28" spans="1:9" x14ac:dyDescent="0.45">
      <c r="A28" s="15" t="s">
        <v>29</v>
      </c>
      <c r="B28" s="16">
        <v>31515.200000000001</v>
      </c>
      <c r="C28" s="16">
        <v>21985.4</v>
      </c>
      <c r="D28" s="16">
        <f t="shared" si="2"/>
        <v>53500.600000000006</v>
      </c>
      <c r="E28" s="17">
        <v>149619.51</v>
      </c>
      <c r="F28" s="16">
        <v>28673</v>
      </c>
      <c r="G28" s="16">
        <v>21639</v>
      </c>
      <c r="H28" s="18">
        <f t="shared" si="1"/>
        <v>50312</v>
      </c>
      <c r="I28" s="21"/>
    </row>
    <row r="29" spans="1:9" x14ac:dyDescent="0.45">
      <c r="A29" s="15" t="s">
        <v>30</v>
      </c>
      <c r="B29" s="16">
        <v>30986.5</v>
      </c>
      <c r="C29" s="16">
        <v>24158.2</v>
      </c>
      <c r="D29" s="16">
        <v>55144.7</v>
      </c>
      <c r="E29" s="17">
        <v>147117.62999999998</v>
      </c>
      <c r="F29" s="16">
        <v>28099</v>
      </c>
      <c r="G29" s="16">
        <v>23795</v>
      </c>
      <c r="H29" s="18">
        <v>51894</v>
      </c>
      <c r="I29" s="21"/>
    </row>
    <row r="30" spans="1:9" ht="14.25" customHeight="1" x14ac:dyDescent="0.45">
      <c r="A30" s="152" t="s">
        <v>136</v>
      </c>
      <c r="B30" s="28">
        <v>32851.199999999772</v>
      </c>
      <c r="C30" s="28">
        <v>22291.899999999954</v>
      </c>
      <c r="D30" s="28">
        <f>SUM(B30:C30)</f>
        <v>55143.099999999729</v>
      </c>
      <c r="E30" s="151">
        <v>154051.13000000184</v>
      </c>
      <c r="F30" s="28">
        <v>29801</v>
      </c>
      <c r="G30" s="28">
        <v>22042</v>
      </c>
      <c r="H30" s="30">
        <v>51843</v>
      </c>
      <c r="I30" s="21"/>
    </row>
    <row r="31" spans="1:9" ht="14.65" thickBot="1" x14ac:dyDescent="0.5">
      <c r="A31" s="153" t="s">
        <v>137</v>
      </c>
      <c r="B31" s="260" t="s">
        <v>142</v>
      </c>
      <c r="C31" s="260"/>
      <c r="D31" s="260"/>
      <c r="E31" s="261"/>
      <c r="F31" s="155">
        <v>31785</v>
      </c>
      <c r="G31" s="155">
        <v>17779</v>
      </c>
      <c r="H31" s="156">
        <v>49564</v>
      </c>
      <c r="I31" s="21"/>
    </row>
    <row r="32" spans="1:9" ht="14.65" thickBot="1" x14ac:dyDescent="0.5">
      <c r="B32" s="16"/>
      <c r="C32" s="16"/>
      <c r="D32" s="16"/>
      <c r="E32" s="16"/>
      <c r="F32" s="16"/>
      <c r="G32" s="16"/>
      <c r="H32" s="16"/>
      <c r="I32" s="21"/>
    </row>
    <row r="33" spans="1:8" ht="14.65" thickBot="1" x14ac:dyDescent="0.5">
      <c r="A33" s="23"/>
      <c r="B33" s="243" t="s">
        <v>44</v>
      </c>
      <c r="C33" s="251"/>
      <c r="D33" s="251"/>
      <c r="E33" s="251"/>
      <c r="F33" s="251"/>
      <c r="G33" s="251"/>
      <c r="H33" s="252"/>
    </row>
    <row r="34" spans="1:8" ht="28.9" thickTop="1" x14ac:dyDescent="0.45">
      <c r="A34" s="15"/>
      <c r="B34" s="255" t="s">
        <v>43</v>
      </c>
      <c r="C34" s="256"/>
      <c r="D34" s="257"/>
      <c r="E34" s="113" t="s">
        <v>2</v>
      </c>
      <c r="F34" s="258" t="s">
        <v>3</v>
      </c>
      <c r="G34" s="258"/>
      <c r="H34" s="259"/>
    </row>
    <row r="35" spans="1:8" ht="14.65" thickBot="1" x14ac:dyDescent="0.5">
      <c r="A35" s="15"/>
      <c r="B35" s="11" t="s">
        <v>4</v>
      </c>
      <c r="C35" s="11" t="s">
        <v>5</v>
      </c>
      <c r="D35" s="11" t="s">
        <v>6</v>
      </c>
      <c r="E35" s="12" t="s">
        <v>4</v>
      </c>
      <c r="F35" s="11" t="s">
        <v>4</v>
      </c>
      <c r="G35" s="11" t="s">
        <v>5</v>
      </c>
      <c r="H35" s="13" t="s">
        <v>6</v>
      </c>
    </row>
    <row r="36" spans="1:8" ht="14.65" thickTop="1" x14ac:dyDescent="0.45">
      <c r="A36" s="15" t="s">
        <v>7</v>
      </c>
      <c r="B36" s="16">
        <v>6482.4989999999998</v>
      </c>
      <c r="C36" s="16">
        <v>3264</v>
      </c>
      <c r="D36" s="16">
        <f>C36+B36</f>
        <v>9746.4989999999998</v>
      </c>
      <c r="E36" s="17"/>
      <c r="F36" s="16">
        <v>6304</v>
      </c>
      <c r="G36" s="16">
        <v>3140</v>
      </c>
      <c r="H36" s="18">
        <f>SUM(F36:G36)</f>
        <v>9444</v>
      </c>
    </row>
    <row r="37" spans="1:8" x14ac:dyDescent="0.45">
      <c r="A37" s="15" t="s">
        <v>8</v>
      </c>
      <c r="B37" s="16">
        <v>6936.0990000000002</v>
      </c>
      <c r="C37" s="16">
        <v>3343</v>
      </c>
      <c r="D37" s="16">
        <f t="shared" ref="D37:D46" si="3">C37+B37</f>
        <v>10279.099</v>
      </c>
      <c r="E37" s="17"/>
      <c r="F37" s="16">
        <v>6725</v>
      </c>
      <c r="G37" s="16">
        <v>3237</v>
      </c>
      <c r="H37" s="18">
        <f t="shared" ref="H37:H58" si="4">SUM(F37:G37)</f>
        <v>9962</v>
      </c>
    </row>
    <row r="38" spans="1:8" x14ac:dyDescent="0.45">
      <c r="A38" s="15" t="s">
        <v>9</v>
      </c>
      <c r="B38" s="16">
        <v>7389.665</v>
      </c>
      <c r="C38" s="16">
        <v>3615</v>
      </c>
      <c r="D38" s="16">
        <f t="shared" si="3"/>
        <v>11004.665000000001</v>
      </c>
      <c r="E38" s="17"/>
      <c r="F38" s="16">
        <v>7187</v>
      </c>
      <c r="G38" s="16">
        <v>3514</v>
      </c>
      <c r="H38" s="18">
        <f t="shared" si="4"/>
        <v>10701</v>
      </c>
    </row>
    <row r="39" spans="1:8" x14ac:dyDescent="0.45">
      <c r="A39" s="15" t="s">
        <v>10</v>
      </c>
      <c r="B39" s="16">
        <v>7907.2659999999996</v>
      </c>
      <c r="C39" s="16">
        <v>3991</v>
      </c>
      <c r="D39" s="16">
        <f t="shared" si="3"/>
        <v>11898.266</v>
      </c>
      <c r="E39" s="17"/>
      <c r="F39" s="16">
        <v>7690</v>
      </c>
      <c r="G39" s="16">
        <v>3887</v>
      </c>
      <c r="H39" s="18">
        <f t="shared" si="4"/>
        <v>11577</v>
      </c>
    </row>
    <row r="40" spans="1:8" x14ac:dyDescent="0.45">
      <c r="A40" s="15" t="s">
        <v>11</v>
      </c>
      <c r="B40" s="16">
        <v>8331</v>
      </c>
      <c r="C40" s="16">
        <v>4400.1000000000004</v>
      </c>
      <c r="D40" s="16">
        <f t="shared" si="3"/>
        <v>12731.1</v>
      </c>
      <c r="E40" s="17"/>
      <c r="F40" s="16">
        <v>8134</v>
      </c>
      <c r="G40" s="16">
        <v>4301</v>
      </c>
      <c r="H40" s="18">
        <f t="shared" si="4"/>
        <v>12435</v>
      </c>
    </row>
    <row r="41" spans="1:8" x14ac:dyDescent="0.45">
      <c r="A41" s="15" t="s">
        <v>12</v>
      </c>
      <c r="B41" s="16">
        <v>8917</v>
      </c>
      <c r="C41" s="16">
        <v>4645.3999999999996</v>
      </c>
      <c r="D41" s="16">
        <f t="shared" si="3"/>
        <v>13562.4</v>
      </c>
      <c r="E41" s="17"/>
      <c r="F41" s="16">
        <v>8705</v>
      </c>
      <c r="G41" s="16">
        <v>4528</v>
      </c>
      <c r="H41" s="18">
        <f t="shared" si="4"/>
        <v>13233</v>
      </c>
    </row>
    <row r="42" spans="1:8" x14ac:dyDescent="0.45">
      <c r="A42" s="15" t="s">
        <v>13</v>
      </c>
      <c r="B42" s="16">
        <v>9560.5</v>
      </c>
      <c r="C42" s="16">
        <v>4960.8999999999996</v>
      </c>
      <c r="D42" s="16">
        <f t="shared" si="3"/>
        <v>14521.4</v>
      </c>
      <c r="E42" s="17"/>
      <c r="F42" s="16">
        <v>9366</v>
      </c>
      <c r="G42" s="16">
        <v>4848</v>
      </c>
      <c r="H42" s="18">
        <f t="shared" si="4"/>
        <v>14214</v>
      </c>
    </row>
    <row r="43" spans="1:8" x14ac:dyDescent="0.45">
      <c r="A43" s="15" t="s">
        <v>14</v>
      </c>
      <c r="B43" s="16">
        <v>10321.700000000001</v>
      </c>
      <c r="C43" s="16">
        <v>5248.6</v>
      </c>
      <c r="D43" s="16">
        <f t="shared" si="3"/>
        <v>15570.300000000001</v>
      </c>
      <c r="E43" s="17"/>
      <c r="F43" s="16">
        <v>10116</v>
      </c>
      <c r="G43" s="16">
        <v>5116</v>
      </c>
      <c r="H43" s="18">
        <f t="shared" si="4"/>
        <v>15232</v>
      </c>
    </row>
    <row r="44" spans="1:8" x14ac:dyDescent="0.45">
      <c r="A44" s="15" t="s">
        <v>15</v>
      </c>
      <c r="B44" s="16">
        <v>10941</v>
      </c>
      <c r="C44" s="16">
        <v>5358.9</v>
      </c>
      <c r="D44" s="16">
        <f t="shared" si="3"/>
        <v>16299.9</v>
      </c>
      <c r="E44" s="17"/>
      <c r="F44" s="16">
        <v>10726</v>
      </c>
      <c r="G44" s="16">
        <v>5208</v>
      </c>
      <c r="H44" s="18">
        <f t="shared" si="4"/>
        <v>15934</v>
      </c>
    </row>
    <row r="45" spans="1:8" x14ac:dyDescent="0.45">
      <c r="A45" s="15" t="s">
        <v>16</v>
      </c>
      <c r="B45" s="16">
        <v>11674</v>
      </c>
      <c r="C45" s="16">
        <v>5599</v>
      </c>
      <c r="D45" s="16">
        <v>17274</v>
      </c>
      <c r="E45" s="17"/>
      <c r="F45" s="16">
        <v>11446</v>
      </c>
      <c r="G45" s="16">
        <v>5441</v>
      </c>
      <c r="H45" s="18">
        <f t="shared" si="4"/>
        <v>16887</v>
      </c>
    </row>
    <row r="46" spans="1:8" x14ac:dyDescent="0.45">
      <c r="A46" s="15" t="s">
        <v>17</v>
      </c>
      <c r="B46" s="16">
        <v>12174</v>
      </c>
      <c r="C46" s="16">
        <v>5899</v>
      </c>
      <c r="D46" s="16">
        <f t="shared" si="3"/>
        <v>18073</v>
      </c>
      <c r="E46" s="17"/>
      <c r="F46" s="16">
        <v>11925</v>
      </c>
      <c r="G46" s="16">
        <v>5721</v>
      </c>
      <c r="H46" s="18">
        <f t="shared" si="4"/>
        <v>17646</v>
      </c>
    </row>
    <row r="47" spans="1:8" x14ac:dyDescent="0.45">
      <c r="A47" s="15" t="s">
        <v>18</v>
      </c>
      <c r="B47" s="16">
        <v>12099</v>
      </c>
      <c r="C47" s="16">
        <v>6582</v>
      </c>
      <c r="D47" s="16">
        <v>18682</v>
      </c>
      <c r="E47" s="17"/>
      <c r="F47" s="16">
        <v>11857</v>
      </c>
      <c r="G47" s="16">
        <v>6390</v>
      </c>
      <c r="H47" s="18">
        <f t="shared" si="4"/>
        <v>18247</v>
      </c>
    </row>
    <row r="48" spans="1:8" x14ac:dyDescent="0.45">
      <c r="A48" s="15" t="s">
        <v>19</v>
      </c>
      <c r="B48" s="16">
        <v>11958</v>
      </c>
      <c r="C48" s="16">
        <v>7234</v>
      </c>
      <c r="D48" s="16">
        <v>19192</v>
      </c>
      <c r="E48" s="17"/>
      <c r="F48" s="16">
        <v>11724</v>
      </c>
      <c r="G48" s="16">
        <v>7027</v>
      </c>
      <c r="H48" s="18">
        <f t="shared" si="4"/>
        <v>18751</v>
      </c>
    </row>
    <row r="49" spans="1:8" x14ac:dyDescent="0.45">
      <c r="A49" s="15" t="s">
        <v>20</v>
      </c>
      <c r="B49" s="16">
        <v>11707</v>
      </c>
      <c r="C49" s="16">
        <v>7707</v>
      </c>
      <c r="D49" s="16">
        <f t="shared" ref="D49:D58" si="5">SUM(B49:C49)</f>
        <v>19414</v>
      </c>
      <c r="E49" s="17"/>
      <c r="F49" s="16">
        <v>11470</v>
      </c>
      <c r="G49" s="16">
        <v>7481</v>
      </c>
      <c r="H49" s="18">
        <f t="shared" si="4"/>
        <v>18951</v>
      </c>
    </row>
    <row r="50" spans="1:8" x14ac:dyDescent="0.45">
      <c r="A50" s="15" t="s">
        <v>21</v>
      </c>
      <c r="B50" s="16">
        <v>11754</v>
      </c>
      <c r="C50" s="16">
        <v>7945</v>
      </c>
      <c r="D50" s="16">
        <f t="shared" si="5"/>
        <v>19699</v>
      </c>
      <c r="E50" s="17"/>
      <c r="F50" s="16">
        <v>11511</v>
      </c>
      <c r="G50" s="16">
        <v>7729</v>
      </c>
      <c r="H50" s="18">
        <f t="shared" ref="H50:H51" si="6">SUM(F50:G50)</f>
        <v>19240</v>
      </c>
    </row>
    <row r="51" spans="1:8" x14ac:dyDescent="0.45">
      <c r="A51" s="15" t="s">
        <v>22</v>
      </c>
      <c r="B51" s="16">
        <v>11840</v>
      </c>
      <c r="C51" s="16">
        <v>8004</v>
      </c>
      <c r="D51" s="16">
        <f t="shared" si="5"/>
        <v>19844</v>
      </c>
      <c r="E51" s="17"/>
      <c r="F51" s="16">
        <v>11604</v>
      </c>
      <c r="G51" s="16">
        <v>7783</v>
      </c>
      <c r="H51" s="18">
        <f t="shared" si="6"/>
        <v>19387</v>
      </c>
    </row>
    <row r="52" spans="1:8" x14ac:dyDescent="0.45">
      <c r="A52" s="15" t="s">
        <v>23</v>
      </c>
      <c r="B52" s="16">
        <v>11756</v>
      </c>
      <c r="C52" s="16">
        <v>8053</v>
      </c>
      <c r="D52" s="22">
        <f t="shared" si="5"/>
        <v>19809</v>
      </c>
      <c r="E52" s="17">
        <v>106318.73999999953</v>
      </c>
      <c r="F52" s="16">
        <v>11540</v>
      </c>
      <c r="G52" s="16">
        <v>7816</v>
      </c>
      <c r="H52" s="18">
        <f t="shared" si="4"/>
        <v>19356</v>
      </c>
    </row>
    <row r="53" spans="1:8" x14ac:dyDescent="0.45">
      <c r="A53" s="15" t="s">
        <v>24</v>
      </c>
      <c r="B53" s="28">
        <v>12333</v>
      </c>
      <c r="C53" s="28">
        <v>7826</v>
      </c>
      <c r="D53" s="29">
        <f t="shared" si="5"/>
        <v>20159</v>
      </c>
      <c r="E53" s="17">
        <v>111558.47999999934</v>
      </c>
      <c r="F53" s="28">
        <v>12113</v>
      </c>
      <c r="G53" s="28">
        <v>7596</v>
      </c>
      <c r="H53" s="30">
        <f t="shared" si="4"/>
        <v>19709</v>
      </c>
    </row>
    <row r="54" spans="1:8" x14ac:dyDescent="0.45">
      <c r="A54" s="15" t="s">
        <v>25</v>
      </c>
      <c r="B54" s="28">
        <v>13103</v>
      </c>
      <c r="C54" s="28">
        <v>7661</v>
      </c>
      <c r="D54" s="29">
        <f t="shared" si="5"/>
        <v>20764</v>
      </c>
      <c r="E54" s="17">
        <v>118242.07999999926</v>
      </c>
      <c r="F54" s="28">
        <v>12890</v>
      </c>
      <c r="G54" s="28">
        <v>7446</v>
      </c>
      <c r="H54" s="30">
        <f t="shared" si="4"/>
        <v>20336</v>
      </c>
    </row>
    <row r="55" spans="1:8" x14ac:dyDescent="0.45">
      <c r="A55" s="15" t="s">
        <v>26</v>
      </c>
      <c r="B55" s="28">
        <v>13882</v>
      </c>
      <c r="C55" s="28">
        <v>7870</v>
      </c>
      <c r="D55" s="29">
        <f t="shared" si="5"/>
        <v>21752</v>
      </c>
      <c r="E55" s="17">
        <v>124679.61999999938</v>
      </c>
      <c r="F55" s="28">
        <v>13670</v>
      </c>
      <c r="G55" s="28">
        <v>7639</v>
      </c>
      <c r="H55" s="30">
        <f t="shared" si="4"/>
        <v>21309</v>
      </c>
    </row>
    <row r="56" spans="1:8" x14ac:dyDescent="0.45">
      <c r="A56" s="15" t="s">
        <v>27</v>
      </c>
      <c r="B56" s="16">
        <v>14408.000000000004</v>
      </c>
      <c r="C56" s="16">
        <v>8448.5</v>
      </c>
      <c r="D56" s="29">
        <f t="shared" si="5"/>
        <v>22856.500000000004</v>
      </c>
      <c r="E56" s="17">
        <v>130480.07999999958</v>
      </c>
      <c r="F56" s="16">
        <v>14181</v>
      </c>
      <c r="G56" s="16">
        <v>8233</v>
      </c>
      <c r="H56" s="30">
        <f t="shared" si="4"/>
        <v>22414</v>
      </c>
    </row>
    <row r="57" spans="1:8" x14ac:dyDescent="0.45">
      <c r="A57" s="15" t="s">
        <v>28</v>
      </c>
      <c r="B57" s="16">
        <v>14489.3</v>
      </c>
      <c r="C57" s="16">
        <v>9517.6</v>
      </c>
      <c r="D57" s="29">
        <f t="shared" si="5"/>
        <v>24006.9</v>
      </c>
      <c r="E57" s="22">
        <v>130838.85999999942</v>
      </c>
      <c r="F57" s="16">
        <v>14261</v>
      </c>
      <c r="G57" s="16">
        <v>9310</v>
      </c>
      <c r="H57" s="30">
        <f t="shared" si="4"/>
        <v>23571</v>
      </c>
    </row>
    <row r="58" spans="1:8" x14ac:dyDescent="0.45">
      <c r="A58" s="15" t="s">
        <v>29</v>
      </c>
      <c r="B58" s="16">
        <v>14301</v>
      </c>
      <c r="C58" s="16">
        <v>10087.299999999999</v>
      </c>
      <c r="D58" s="29">
        <f t="shared" si="5"/>
        <v>24388.3</v>
      </c>
      <c r="E58" s="22">
        <v>130143.52000000005</v>
      </c>
      <c r="F58" s="16">
        <v>14060</v>
      </c>
      <c r="G58" s="16">
        <v>9866</v>
      </c>
      <c r="H58" s="30">
        <f t="shared" si="4"/>
        <v>23926</v>
      </c>
    </row>
    <row r="59" spans="1:8" x14ac:dyDescent="0.45">
      <c r="A59" s="15" t="s">
        <v>30</v>
      </c>
      <c r="B59" s="16">
        <v>14103</v>
      </c>
      <c r="C59" s="16">
        <v>10417.299999999999</v>
      </c>
      <c r="D59" s="29">
        <v>24520.3</v>
      </c>
      <c r="E59" s="22">
        <v>128407.59999999998</v>
      </c>
      <c r="F59" s="16">
        <v>13857</v>
      </c>
      <c r="G59" s="16">
        <v>10189</v>
      </c>
      <c r="H59" s="30">
        <v>24046</v>
      </c>
    </row>
    <row r="60" spans="1:8" ht="14.25" customHeight="1" x14ac:dyDescent="0.45">
      <c r="A60" s="152" t="s">
        <v>136</v>
      </c>
      <c r="B60" s="28">
        <v>14042.099999999977</v>
      </c>
      <c r="C60" s="28">
        <v>10582.200000000008</v>
      </c>
      <c r="D60" s="29">
        <f>SUM(B60:C60)</f>
        <v>24624.299999999985</v>
      </c>
      <c r="E60" s="151">
        <v>127561.84000000051</v>
      </c>
      <c r="F60" s="28">
        <v>13796</v>
      </c>
      <c r="G60" s="28">
        <v>10365</v>
      </c>
      <c r="H60" s="30">
        <v>24161</v>
      </c>
    </row>
    <row r="61" spans="1:8" ht="14.65" thickBot="1" x14ac:dyDescent="0.5">
      <c r="A61" s="153" t="s">
        <v>137</v>
      </c>
      <c r="B61" s="260" t="s">
        <v>142</v>
      </c>
      <c r="C61" s="260"/>
      <c r="D61" s="260"/>
      <c r="E61" s="261"/>
      <c r="F61" s="155">
        <v>13697</v>
      </c>
      <c r="G61" s="155">
        <v>10148</v>
      </c>
      <c r="H61" s="156">
        <v>23845</v>
      </c>
    </row>
    <row r="62" spans="1:8" x14ac:dyDescent="0.45">
      <c r="B62" s="28"/>
      <c r="C62" s="28"/>
      <c r="D62" s="28"/>
      <c r="E62" s="28"/>
      <c r="F62" s="28"/>
      <c r="G62" s="28"/>
      <c r="H62" s="28"/>
    </row>
    <row r="63" spans="1:8" x14ac:dyDescent="0.45">
      <c r="B63" s="28"/>
      <c r="C63" s="28"/>
      <c r="D63" s="28"/>
      <c r="E63" s="28"/>
      <c r="F63" s="28"/>
      <c r="G63" s="28"/>
      <c r="H63" s="28"/>
    </row>
    <row r="64" spans="1:8" x14ac:dyDescent="0.45">
      <c r="A64" s="143" t="s">
        <v>144</v>
      </c>
      <c r="B64" s="28"/>
      <c r="C64" s="28"/>
      <c r="D64" s="28"/>
    </row>
    <row r="65" spans="1:11" x14ac:dyDescent="0.45">
      <c r="A65" s="26"/>
    </row>
    <row r="66" spans="1:11" x14ac:dyDescent="0.45">
      <c r="A66" s="6" t="s">
        <v>33</v>
      </c>
    </row>
    <row r="67" spans="1:11" x14ac:dyDescent="0.45">
      <c r="A67" s="239" t="s">
        <v>45</v>
      </c>
      <c r="B67" s="239"/>
      <c r="C67" s="239"/>
      <c r="D67" s="239"/>
      <c r="E67" s="239"/>
      <c r="F67" s="239"/>
      <c r="G67" s="239"/>
      <c r="H67" s="239"/>
      <c r="I67" s="239"/>
      <c r="J67" s="96"/>
      <c r="K67" s="96"/>
    </row>
    <row r="68" spans="1:11" x14ac:dyDescent="0.45">
      <c r="A68" s="239" t="s">
        <v>46</v>
      </c>
      <c r="B68" s="239"/>
      <c r="C68" s="239"/>
      <c r="D68" s="239"/>
      <c r="E68" s="239"/>
      <c r="F68" s="239"/>
      <c r="G68" s="239"/>
      <c r="H68" s="239"/>
      <c r="I68" s="239"/>
      <c r="J68" s="92"/>
      <c r="K68" s="92"/>
    </row>
    <row r="69" spans="1:11" x14ac:dyDescent="0.45">
      <c r="A69" s="239" t="s">
        <v>47</v>
      </c>
      <c r="B69" s="239"/>
      <c r="C69" s="239"/>
      <c r="D69" s="239"/>
      <c r="E69" s="239"/>
      <c r="F69" s="239"/>
      <c r="G69" s="239"/>
      <c r="H69" s="239"/>
      <c r="I69" s="239"/>
      <c r="J69" s="96"/>
      <c r="K69" s="96"/>
    </row>
    <row r="70" spans="1:11" x14ac:dyDescent="0.45">
      <c r="A70" s="239" t="s">
        <v>48</v>
      </c>
      <c r="B70" s="239"/>
      <c r="C70" s="239"/>
      <c r="D70" s="239"/>
      <c r="E70" s="239"/>
      <c r="F70" s="239"/>
      <c r="G70" s="239"/>
      <c r="H70" s="239"/>
      <c r="I70" s="239"/>
      <c r="J70" s="96"/>
      <c r="K70" s="96"/>
    </row>
    <row r="71" spans="1:11" x14ac:dyDescent="0.45">
      <c r="A71" s="239" t="s">
        <v>37</v>
      </c>
      <c r="B71" s="239"/>
      <c r="C71" s="239"/>
      <c r="D71" s="239"/>
      <c r="E71" s="239"/>
      <c r="F71" s="239"/>
      <c r="G71" s="239"/>
      <c r="H71" s="239"/>
      <c r="I71" s="239"/>
      <c r="J71" s="239"/>
      <c r="K71" s="239"/>
    </row>
    <row r="72" spans="1:11" x14ac:dyDescent="0.45">
      <c r="A72" s="239" t="s">
        <v>49</v>
      </c>
      <c r="B72" s="239"/>
      <c r="C72" s="239"/>
      <c r="D72" s="239"/>
      <c r="E72" s="239"/>
      <c r="F72" s="239"/>
      <c r="G72" s="239"/>
      <c r="H72" s="239"/>
      <c r="I72" s="239"/>
      <c r="J72" s="96"/>
      <c r="K72" s="96"/>
    </row>
    <row r="73" spans="1:11" x14ac:dyDescent="0.45">
      <c r="A73" s="239" t="s">
        <v>50</v>
      </c>
      <c r="B73" s="239"/>
      <c r="C73" s="239"/>
      <c r="D73" s="239"/>
      <c r="E73" s="239"/>
      <c r="F73" s="239"/>
      <c r="G73" s="239"/>
      <c r="H73" s="239"/>
      <c r="I73" s="239"/>
      <c r="J73" s="96"/>
      <c r="K73" s="96"/>
    </row>
    <row r="74" spans="1:11" x14ac:dyDescent="0.45">
      <c r="A74" s="239" t="s">
        <v>41</v>
      </c>
      <c r="B74" s="239"/>
      <c r="C74" s="239"/>
      <c r="D74" s="239"/>
      <c r="E74" s="239"/>
      <c r="F74" s="239"/>
      <c r="G74" s="239"/>
      <c r="H74" s="239"/>
      <c r="I74" s="239"/>
      <c r="J74" s="91"/>
      <c r="K74" s="91"/>
    </row>
  </sheetData>
  <mergeCells count="16">
    <mergeCell ref="B61:E61"/>
    <mergeCell ref="A73:I73"/>
    <mergeCell ref="A74:I74"/>
    <mergeCell ref="A67:I67"/>
    <mergeCell ref="A68:I68"/>
    <mergeCell ref="A69:I69"/>
    <mergeCell ref="A70:I70"/>
    <mergeCell ref="A72:I72"/>
    <mergeCell ref="A71:K71"/>
    <mergeCell ref="B3:H3"/>
    <mergeCell ref="B4:D4"/>
    <mergeCell ref="F4:H4"/>
    <mergeCell ref="B33:H33"/>
    <mergeCell ref="B34:D34"/>
    <mergeCell ref="F34:H34"/>
    <mergeCell ref="B31:E31"/>
  </mergeCells>
  <pageMargins left="0.70866141732283472" right="1.1145833333333333" top="0.39370078740157483" bottom="0.39370078740157483" header="0.31496062992125984" footer="0.31496062992125984"/>
  <pageSetup scale="86" orientation="landscape" r:id="rId1"/>
  <rowBreaks count="1" manualBreakCount="1">
    <brk id="64" max="16383" man="1"/>
  </rowBreaks>
  <ignoredErrors>
    <ignoredError sqref="H6:H25 H36:H5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D9F71-34B7-4420-8B55-667922CBA1AD}">
  <dimension ref="A1:AB317"/>
  <sheetViews>
    <sheetView zoomScale="70" zoomScaleNormal="70" workbookViewId="0">
      <selection activeCell="A2" sqref="A2"/>
    </sheetView>
  </sheetViews>
  <sheetFormatPr defaultRowHeight="14.25" x14ac:dyDescent="0.45"/>
  <cols>
    <col min="1" max="1" width="23.46484375" style="32" customWidth="1"/>
    <col min="2" max="21" width="10.33203125" style="32" customWidth="1"/>
    <col min="22" max="27" width="10.06640625" style="32" customWidth="1"/>
    <col min="28" max="115" width="9.06640625" style="5"/>
    <col min="116" max="116" width="15.06640625" style="5" customWidth="1"/>
    <col min="117" max="117" width="11.33203125" style="5" bestFit="1" customWidth="1"/>
    <col min="118" max="118" width="10.33203125" style="5" bestFit="1" customWidth="1"/>
    <col min="119" max="119" width="11.33203125" style="5" bestFit="1" customWidth="1"/>
    <col min="120" max="120" width="10.33203125" style="5" bestFit="1" customWidth="1"/>
    <col min="121" max="121" width="11.33203125" style="5" bestFit="1" customWidth="1"/>
    <col min="122" max="122" width="10.33203125" style="5" bestFit="1" customWidth="1"/>
    <col min="123" max="123" width="11.33203125" style="5" bestFit="1" customWidth="1"/>
    <col min="124" max="124" width="10.33203125" style="5" bestFit="1" customWidth="1"/>
    <col min="125" max="125" width="11.33203125" style="5" bestFit="1" customWidth="1"/>
    <col min="126" max="126" width="10.33203125" style="5" bestFit="1" customWidth="1"/>
    <col min="127" max="127" width="11.33203125" style="5" bestFit="1" customWidth="1"/>
    <col min="128" max="128" width="10.33203125" style="5" bestFit="1" customWidth="1"/>
    <col min="129" max="371" width="9.06640625" style="5"/>
    <col min="372" max="372" width="15.06640625" style="5" customWidth="1"/>
    <col min="373" max="373" width="11.33203125" style="5" bestFit="1" customWidth="1"/>
    <col min="374" max="374" width="10.33203125" style="5" bestFit="1" customWidth="1"/>
    <col min="375" max="375" width="11.33203125" style="5" bestFit="1" customWidth="1"/>
    <col min="376" max="376" width="10.33203125" style="5" bestFit="1" customWidth="1"/>
    <col min="377" max="377" width="11.33203125" style="5" bestFit="1" customWidth="1"/>
    <col min="378" max="378" width="10.33203125" style="5" bestFit="1" customWidth="1"/>
    <col min="379" max="379" width="11.33203125" style="5" bestFit="1" customWidth="1"/>
    <col min="380" max="380" width="10.33203125" style="5" bestFit="1" customWidth="1"/>
    <col min="381" max="381" width="11.33203125" style="5" bestFit="1" customWidth="1"/>
    <col min="382" max="382" width="10.33203125" style="5" bestFit="1" customWidth="1"/>
    <col min="383" max="383" width="11.33203125" style="5" bestFit="1" customWidth="1"/>
    <col min="384" max="384" width="10.33203125" style="5" bestFit="1" customWidth="1"/>
    <col min="385" max="627" width="9.06640625" style="5"/>
    <col min="628" max="628" width="15.06640625" style="5" customWidth="1"/>
    <col min="629" max="629" width="11.33203125" style="5" bestFit="1" customWidth="1"/>
    <col min="630" max="630" width="10.33203125" style="5" bestFit="1" customWidth="1"/>
    <col min="631" max="631" width="11.33203125" style="5" bestFit="1" customWidth="1"/>
    <col min="632" max="632" width="10.33203125" style="5" bestFit="1" customWidth="1"/>
    <col min="633" max="633" width="11.33203125" style="5" bestFit="1" customWidth="1"/>
    <col min="634" max="634" width="10.33203125" style="5" bestFit="1" customWidth="1"/>
    <col min="635" max="635" width="11.33203125" style="5" bestFit="1" customWidth="1"/>
    <col min="636" max="636" width="10.33203125" style="5" bestFit="1" customWidth="1"/>
    <col min="637" max="637" width="11.33203125" style="5" bestFit="1" customWidth="1"/>
    <col min="638" max="638" width="10.33203125" style="5" bestFit="1" customWidth="1"/>
    <col min="639" max="639" width="11.33203125" style="5" bestFit="1" customWidth="1"/>
    <col min="640" max="640" width="10.33203125" style="5" bestFit="1" customWidth="1"/>
    <col min="641" max="883" width="9.06640625" style="5"/>
    <col min="884" max="884" width="15.06640625" style="5" customWidth="1"/>
    <col min="885" max="885" width="11.33203125" style="5" bestFit="1" customWidth="1"/>
    <col min="886" max="886" width="10.33203125" style="5" bestFit="1" customWidth="1"/>
    <col min="887" max="887" width="11.33203125" style="5" bestFit="1" customWidth="1"/>
    <col min="888" max="888" width="10.33203125" style="5" bestFit="1" customWidth="1"/>
    <col min="889" max="889" width="11.33203125" style="5" bestFit="1" customWidth="1"/>
    <col min="890" max="890" width="10.33203125" style="5" bestFit="1" customWidth="1"/>
    <col min="891" max="891" width="11.33203125" style="5" bestFit="1" customWidth="1"/>
    <col min="892" max="892" width="10.33203125" style="5" bestFit="1" customWidth="1"/>
    <col min="893" max="893" width="11.33203125" style="5" bestFit="1" customWidth="1"/>
    <col min="894" max="894" width="10.33203125" style="5" bestFit="1" customWidth="1"/>
    <col min="895" max="895" width="11.33203125" style="5" bestFit="1" customWidth="1"/>
    <col min="896" max="896" width="10.33203125" style="5" bestFit="1" customWidth="1"/>
    <col min="897" max="1139" width="9.06640625" style="5"/>
    <col min="1140" max="1140" width="15.06640625" style="5" customWidth="1"/>
    <col min="1141" max="1141" width="11.33203125" style="5" bestFit="1" customWidth="1"/>
    <col min="1142" max="1142" width="10.33203125" style="5" bestFit="1" customWidth="1"/>
    <col min="1143" max="1143" width="11.33203125" style="5" bestFit="1" customWidth="1"/>
    <col min="1144" max="1144" width="10.33203125" style="5" bestFit="1" customWidth="1"/>
    <col min="1145" max="1145" width="11.33203125" style="5" bestFit="1" customWidth="1"/>
    <col min="1146" max="1146" width="10.33203125" style="5" bestFit="1" customWidth="1"/>
    <col min="1147" max="1147" width="11.33203125" style="5" bestFit="1" customWidth="1"/>
    <col min="1148" max="1148" width="10.33203125" style="5" bestFit="1" customWidth="1"/>
    <col min="1149" max="1149" width="11.33203125" style="5" bestFit="1" customWidth="1"/>
    <col min="1150" max="1150" width="10.33203125" style="5" bestFit="1" customWidth="1"/>
    <col min="1151" max="1151" width="11.33203125" style="5" bestFit="1" customWidth="1"/>
    <col min="1152" max="1152" width="10.33203125" style="5" bestFit="1" customWidth="1"/>
    <col min="1153" max="1395" width="9.06640625" style="5"/>
    <col min="1396" max="1396" width="15.06640625" style="5" customWidth="1"/>
    <col min="1397" max="1397" width="11.33203125" style="5" bestFit="1" customWidth="1"/>
    <col min="1398" max="1398" width="10.33203125" style="5" bestFit="1" customWidth="1"/>
    <col min="1399" max="1399" width="11.33203125" style="5" bestFit="1" customWidth="1"/>
    <col min="1400" max="1400" width="10.33203125" style="5" bestFit="1" customWidth="1"/>
    <col min="1401" max="1401" width="11.33203125" style="5" bestFit="1" customWidth="1"/>
    <col min="1402" max="1402" width="10.33203125" style="5" bestFit="1" customWidth="1"/>
    <col min="1403" max="1403" width="11.33203125" style="5" bestFit="1" customWidth="1"/>
    <col min="1404" max="1404" width="10.33203125" style="5" bestFit="1" customWidth="1"/>
    <col min="1405" max="1405" width="11.33203125" style="5" bestFit="1" customWidth="1"/>
    <col min="1406" max="1406" width="10.33203125" style="5" bestFit="1" customWidth="1"/>
    <col min="1407" max="1407" width="11.33203125" style="5" bestFit="1" customWidth="1"/>
    <col min="1408" max="1408" width="10.33203125" style="5" bestFit="1" customWidth="1"/>
    <col min="1409" max="1651" width="9.06640625" style="5"/>
    <col min="1652" max="1652" width="15.06640625" style="5" customWidth="1"/>
    <col min="1653" max="1653" width="11.33203125" style="5" bestFit="1" customWidth="1"/>
    <col min="1654" max="1654" width="10.33203125" style="5" bestFit="1" customWidth="1"/>
    <col min="1655" max="1655" width="11.33203125" style="5" bestFit="1" customWidth="1"/>
    <col min="1656" max="1656" width="10.33203125" style="5" bestFit="1" customWidth="1"/>
    <col min="1657" max="1657" width="11.33203125" style="5" bestFit="1" customWidth="1"/>
    <col min="1658" max="1658" width="10.33203125" style="5" bestFit="1" customWidth="1"/>
    <col min="1659" max="1659" width="11.33203125" style="5" bestFit="1" customWidth="1"/>
    <col min="1660" max="1660" width="10.33203125" style="5" bestFit="1" customWidth="1"/>
    <col min="1661" max="1661" width="11.33203125" style="5" bestFit="1" customWidth="1"/>
    <col min="1662" max="1662" width="10.33203125" style="5" bestFit="1" customWidth="1"/>
    <col min="1663" max="1663" width="11.33203125" style="5" bestFit="1" customWidth="1"/>
    <col min="1664" max="1664" width="10.33203125" style="5" bestFit="1" customWidth="1"/>
    <col min="1665" max="1907" width="9.06640625" style="5"/>
    <col min="1908" max="1908" width="15.06640625" style="5" customWidth="1"/>
    <col min="1909" max="1909" width="11.33203125" style="5" bestFit="1" customWidth="1"/>
    <col min="1910" max="1910" width="10.33203125" style="5" bestFit="1" customWidth="1"/>
    <col min="1911" max="1911" width="11.33203125" style="5" bestFit="1" customWidth="1"/>
    <col min="1912" max="1912" width="10.33203125" style="5" bestFit="1" customWidth="1"/>
    <col min="1913" max="1913" width="11.33203125" style="5" bestFit="1" customWidth="1"/>
    <col min="1914" max="1914" width="10.33203125" style="5" bestFit="1" customWidth="1"/>
    <col min="1915" max="1915" width="11.33203125" style="5" bestFit="1" customWidth="1"/>
    <col min="1916" max="1916" width="10.33203125" style="5" bestFit="1" customWidth="1"/>
    <col min="1917" max="1917" width="11.33203125" style="5" bestFit="1" customWidth="1"/>
    <col min="1918" max="1918" width="10.33203125" style="5" bestFit="1" customWidth="1"/>
    <col min="1919" max="1919" width="11.33203125" style="5" bestFit="1" customWidth="1"/>
    <col min="1920" max="1920" width="10.33203125" style="5" bestFit="1" customWidth="1"/>
    <col min="1921" max="2163" width="9.06640625" style="5"/>
    <col min="2164" max="2164" width="15.06640625" style="5" customWidth="1"/>
    <col min="2165" max="2165" width="11.33203125" style="5" bestFit="1" customWidth="1"/>
    <col min="2166" max="2166" width="10.33203125" style="5" bestFit="1" customWidth="1"/>
    <col min="2167" max="2167" width="11.33203125" style="5" bestFit="1" customWidth="1"/>
    <col min="2168" max="2168" width="10.33203125" style="5" bestFit="1" customWidth="1"/>
    <col min="2169" max="2169" width="11.33203125" style="5" bestFit="1" customWidth="1"/>
    <col min="2170" max="2170" width="10.33203125" style="5" bestFit="1" customWidth="1"/>
    <col min="2171" max="2171" width="11.33203125" style="5" bestFit="1" customWidth="1"/>
    <col min="2172" max="2172" width="10.33203125" style="5" bestFit="1" customWidth="1"/>
    <col min="2173" max="2173" width="11.33203125" style="5" bestFit="1" customWidth="1"/>
    <col min="2174" max="2174" width="10.33203125" style="5" bestFit="1" customWidth="1"/>
    <col min="2175" max="2175" width="11.33203125" style="5" bestFit="1" customWidth="1"/>
    <col min="2176" max="2176" width="10.33203125" style="5" bestFit="1" customWidth="1"/>
    <col min="2177" max="2419" width="9.06640625" style="5"/>
    <col min="2420" max="2420" width="15.06640625" style="5" customWidth="1"/>
    <col min="2421" max="2421" width="11.33203125" style="5" bestFit="1" customWidth="1"/>
    <col min="2422" max="2422" width="10.33203125" style="5" bestFit="1" customWidth="1"/>
    <col min="2423" max="2423" width="11.33203125" style="5" bestFit="1" customWidth="1"/>
    <col min="2424" max="2424" width="10.33203125" style="5" bestFit="1" customWidth="1"/>
    <col min="2425" max="2425" width="11.33203125" style="5" bestFit="1" customWidth="1"/>
    <col min="2426" max="2426" width="10.33203125" style="5" bestFit="1" customWidth="1"/>
    <col min="2427" max="2427" width="11.33203125" style="5" bestFit="1" customWidth="1"/>
    <col min="2428" max="2428" width="10.33203125" style="5" bestFit="1" customWidth="1"/>
    <col min="2429" max="2429" width="11.33203125" style="5" bestFit="1" customWidth="1"/>
    <col min="2430" max="2430" width="10.33203125" style="5" bestFit="1" customWidth="1"/>
    <col min="2431" max="2431" width="11.33203125" style="5" bestFit="1" customWidth="1"/>
    <col min="2432" max="2432" width="10.33203125" style="5" bestFit="1" customWidth="1"/>
    <col min="2433" max="2675" width="9.06640625" style="5"/>
    <col min="2676" max="2676" width="15.06640625" style="5" customWidth="1"/>
    <col min="2677" max="2677" width="11.33203125" style="5" bestFit="1" customWidth="1"/>
    <col min="2678" max="2678" width="10.33203125" style="5" bestFit="1" customWidth="1"/>
    <col min="2679" max="2679" width="11.33203125" style="5" bestFit="1" customWidth="1"/>
    <col min="2680" max="2680" width="10.33203125" style="5" bestFit="1" customWidth="1"/>
    <col min="2681" max="2681" width="11.33203125" style="5" bestFit="1" customWidth="1"/>
    <col min="2682" max="2682" width="10.33203125" style="5" bestFit="1" customWidth="1"/>
    <col min="2683" max="2683" width="11.33203125" style="5" bestFit="1" customWidth="1"/>
    <col min="2684" max="2684" width="10.33203125" style="5" bestFit="1" customWidth="1"/>
    <col min="2685" max="2685" width="11.33203125" style="5" bestFit="1" customWidth="1"/>
    <col min="2686" max="2686" width="10.33203125" style="5" bestFit="1" customWidth="1"/>
    <col min="2687" max="2687" width="11.33203125" style="5" bestFit="1" customWidth="1"/>
    <col min="2688" max="2688" width="10.33203125" style="5" bestFit="1" customWidth="1"/>
    <col min="2689" max="2931" width="9.06640625" style="5"/>
    <col min="2932" max="2932" width="15.06640625" style="5" customWidth="1"/>
    <col min="2933" max="2933" width="11.33203125" style="5" bestFit="1" customWidth="1"/>
    <col min="2934" max="2934" width="10.33203125" style="5" bestFit="1" customWidth="1"/>
    <col min="2935" max="2935" width="11.33203125" style="5" bestFit="1" customWidth="1"/>
    <col min="2936" max="2936" width="10.33203125" style="5" bestFit="1" customWidth="1"/>
    <col min="2937" max="2937" width="11.33203125" style="5" bestFit="1" customWidth="1"/>
    <col min="2938" max="2938" width="10.33203125" style="5" bestFit="1" customWidth="1"/>
    <col min="2939" max="2939" width="11.33203125" style="5" bestFit="1" customWidth="1"/>
    <col min="2940" max="2940" width="10.33203125" style="5" bestFit="1" customWidth="1"/>
    <col min="2941" max="2941" width="11.33203125" style="5" bestFit="1" customWidth="1"/>
    <col min="2942" max="2942" width="10.33203125" style="5" bestFit="1" customWidth="1"/>
    <col min="2943" max="2943" width="11.33203125" style="5" bestFit="1" customWidth="1"/>
    <col min="2944" max="2944" width="10.33203125" style="5" bestFit="1" customWidth="1"/>
    <col min="2945" max="3187" width="9.06640625" style="5"/>
    <col min="3188" max="3188" width="15.06640625" style="5" customWidth="1"/>
    <col min="3189" max="3189" width="11.33203125" style="5" bestFit="1" customWidth="1"/>
    <col min="3190" max="3190" width="10.33203125" style="5" bestFit="1" customWidth="1"/>
    <col min="3191" max="3191" width="11.33203125" style="5" bestFit="1" customWidth="1"/>
    <col min="3192" max="3192" width="10.33203125" style="5" bestFit="1" customWidth="1"/>
    <col min="3193" max="3193" width="11.33203125" style="5" bestFit="1" customWidth="1"/>
    <col min="3194" max="3194" width="10.33203125" style="5" bestFit="1" customWidth="1"/>
    <col min="3195" max="3195" width="11.33203125" style="5" bestFit="1" customWidth="1"/>
    <col min="3196" max="3196" width="10.33203125" style="5" bestFit="1" customWidth="1"/>
    <col min="3197" max="3197" width="11.33203125" style="5" bestFit="1" customWidth="1"/>
    <col min="3198" max="3198" width="10.33203125" style="5" bestFit="1" customWidth="1"/>
    <col min="3199" max="3199" width="11.33203125" style="5" bestFit="1" customWidth="1"/>
    <col min="3200" max="3200" width="10.33203125" style="5" bestFit="1" customWidth="1"/>
    <col min="3201" max="3443" width="9.06640625" style="5"/>
    <col min="3444" max="3444" width="15.06640625" style="5" customWidth="1"/>
    <col min="3445" max="3445" width="11.33203125" style="5" bestFit="1" customWidth="1"/>
    <col min="3446" max="3446" width="10.33203125" style="5" bestFit="1" customWidth="1"/>
    <col min="3447" max="3447" width="11.33203125" style="5" bestFit="1" customWidth="1"/>
    <col min="3448" max="3448" width="10.33203125" style="5" bestFit="1" customWidth="1"/>
    <col min="3449" max="3449" width="11.33203125" style="5" bestFit="1" customWidth="1"/>
    <col min="3450" max="3450" width="10.33203125" style="5" bestFit="1" customWidth="1"/>
    <col min="3451" max="3451" width="11.33203125" style="5" bestFit="1" customWidth="1"/>
    <col min="3452" max="3452" width="10.33203125" style="5" bestFit="1" customWidth="1"/>
    <col min="3453" max="3453" width="11.33203125" style="5" bestFit="1" customWidth="1"/>
    <col min="3454" max="3454" width="10.33203125" style="5" bestFit="1" customWidth="1"/>
    <col min="3455" max="3455" width="11.33203125" style="5" bestFit="1" customWidth="1"/>
    <col min="3456" max="3456" width="10.33203125" style="5" bestFit="1" customWidth="1"/>
    <col min="3457" max="3699" width="9.06640625" style="5"/>
    <col min="3700" max="3700" width="15.06640625" style="5" customWidth="1"/>
    <col min="3701" max="3701" width="11.33203125" style="5" bestFit="1" customWidth="1"/>
    <col min="3702" max="3702" width="10.33203125" style="5" bestFit="1" customWidth="1"/>
    <col min="3703" max="3703" width="11.33203125" style="5" bestFit="1" customWidth="1"/>
    <col min="3704" max="3704" width="10.33203125" style="5" bestFit="1" customWidth="1"/>
    <col min="3705" max="3705" width="11.33203125" style="5" bestFit="1" customWidth="1"/>
    <col min="3706" max="3706" width="10.33203125" style="5" bestFit="1" customWidth="1"/>
    <col min="3707" max="3707" width="11.33203125" style="5" bestFit="1" customWidth="1"/>
    <col min="3708" max="3708" width="10.33203125" style="5" bestFit="1" customWidth="1"/>
    <col min="3709" max="3709" width="11.33203125" style="5" bestFit="1" customWidth="1"/>
    <col min="3710" max="3710" width="10.33203125" style="5" bestFit="1" customWidth="1"/>
    <col min="3711" max="3711" width="11.33203125" style="5" bestFit="1" customWidth="1"/>
    <col min="3712" max="3712" width="10.33203125" style="5" bestFit="1" customWidth="1"/>
    <col min="3713" max="3955" width="9.06640625" style="5"/>
    <col min="3956" max="3956" width="15.06640625" style="5" customWidth="1"/>
    <col min="3957" max="3957" width="11.33203125" style="5" bestFit="1" customWidth="1"/>
    <col min="3958" max="3958" width="10.33203125" style="5" bestFit="1" customWidth="1"/>
    <col min="3959" max="3959" width="11.33203125" style="5" bestFit="1" customWidth="1"/>
    <col min="3960" max="3960" width="10.33203125" style="5" bestFit="1" customWidth="1"/>
    <col min="3961" max="3961" width="11.33203125" style="5" bestFit="1" customWidth="1"/>
    <col min="3962" max="3962" width="10.33203125" style="5" bestFit="1" customWidth="1"/>
    <col min="3963" max="3963" width="11.33203125" style="5" bestFit="1" customWidth="1"/>
    <col min="3964" max="3964" width="10.33203125" style="5" bestFit="1" customWidth="1"/>
    <col min="3965" max="3965" width="11.33203125" style="5" bestFit="1" customWidth="1"/>
    <col min="3966" max="3966" width="10.33203125" style="5" bestFit="1" customWidth="1"/>
    <col min="3967" max="3967" width="11.33203125" style="5" bestFit="1" customWidth="1"/>
    <col min="3968" max="3968" width="10.33203125" style="5" bestFit="1" customWidth="1"/>
    <col min="3969" max="4211" width="9.06640625" style="5"/>
    <col min="4212" max="4212" width="15.06640625" style="5" customWidth="1"/>
    <col min="4213" max="4213" width="11.33203125" style="5" bestFit="1" customWidth="1"/>
    <col min="4214" max="4214" width="10.33203125" style="5" bestFit="1" customWidth="1"/>
    <col min="4215" max="4215" width="11.33203125" style="5" bestFit="1" customWidth="1"/>
    <col min="4216" max="4216" width="10.33203125" style="5" bestFit="1" customWidth="1"/>
    <col min="4217" max="4217" width="11.33203125" style="5" bestFit="1" customWidth="1"/>
    <col min="4218" max="4218" width="10.33203125" style="5" bestFit="1" customWidth="1"/>
    <col min="4219" max="4219" width="11.33203125" style="5" bestFit="1" customWidth="1"/>
    <col min="4220" max="4220" width="10.33203125" style="5" bestFit="1" customWidth="1"/>
    <col min="4221" max="4221" width="11.33203125" style="5" bestFit="1" customWidth="1"/>
    <col min="4222" max="4222" width="10.33203125" style="5" bestFit="1" customWidth="1"/>
    <col min="4223" max="4223" width="11.33203125" style="5" bestFit="1" customWidth="1"/>
    <col min="4224" max="4224" width="10.33203125" style="5" bestFit="1" customWidth="1"/>
    <col min="4225" max="4467" width="9.06640625" style="5"/>
    <col min="4468" max="4468" width="15.06640625" style="5" customWidth="1"/>
    <col min="4469" max="4469" width="11.33203125" style="5" bestFit="1" customWidth="1"/>
    <col min="4470" max="4470" width="10.33203125" style="5" bestFit="1" customWidth="1"/>
    <col min="4471" max="4471" width="11.33203125" style="5" bestFit="1" customWidth="1"/>
    <col min="4472" max="4472" width="10.33203125" style="5" bestFit="1" customWidth="1"/>
    <col min="4473" max="4473" width="11.33203125" style="5" bestFit="1" customWidth="1"/>
    <col min="4474" max="4474" width="10.33203125" style="5" bestFit="1" customWidth="1"/>
    <col min="4475" max="4475" width="11.33203125" style="5" bestFit="1" customWidth="1"/>
    <col min="4476" max="4476" width="10.33203125" style="5" bestFit="1" customWidth="1"/>
    <col min="4477" max="4477" width="11.33203125" style="5" bestFit="1" customWidth="1"/>
    <col min="4478" max="4478" width="10.33203125" style="5" bestFit="1" customWidth="1"/>
    <col min="4479" max="4479" width="11.33203125" style="5" bestFit="1" customWidth="1"/>
    <col min="4480" max="4480" width="10.33203125" style="5" bestFit="1" customWidth="1"/>
    <col min="4481" max="4723" width="9.06640625" style="5"/>
    <col min="4724" max="4724" width="15.06640625" style="5" customWidth="1"/>
    <col min="4725" max="4725" width="11.33203125" style="5" bestFit="1" customWidth="1"/>
    <col min="4726" max="4726" width="10.33203125" style="5" bestFit="1" customWidth="1"/>
    <col min="4727" max="4727" width="11.33203125" style="5" bestFit="1" customWidth="1"/>
    <col min="4728" max="4728" width="10.33203125" style="5" bestFit="1" customWidth="1"/>
    <col min="4729" max="4729" width="11.33203125" style="5" bestFit="1" customWidth="1"/>
    <col min="4730" max="4730" width="10.33203125" style="5" bestFit="1" customWidth="1"/>
    <col min="4731" max="4731" width="11.33203125" style="5" bestFit="1" customWidth="1"/>
    <col min="4732" max="4732" width="10.33203125" style="5" bestFit="1" customWidth="1"/>
    <col min="4733" max="4733" width="11.33203125" style="5" bestFit="1" customWidth="1"/>
    <col min="4734" max="4734" width="10.33203125" style="5" bestFit="1" customWidth="1"/>
    <col min="4735" max="4735" width="11.33203125" style="5" bestFit="1" customWidth="1"/>
    <col min="4736" max="4736" width="10.33203125" style="5" bestFit="1" customWidth="1"/>
    <col min="4737" max="4979" width="9.06640625" style="5"/>
    <col min="4980" max="4980" width="15.06640625" style="5" customWidth="1"/>
    <col min="4981" max="4981" width="11.33203125" style="5" bestFit="1" customWidth="1"/>
    <col min="4982" max="4982" width="10.33203125" style="5" bestFit="1" customWidth="1"/>
    <col min="4983" max="4983" width="11.33203125" style="5" bestFit="1" customWidth="1"/>
    <col min="4984" max="4984" width="10.33203125" style="5" bestFit="1" customWidth="1"/>
    <col min="4985" max="4985" width="11.33203125" style="5" bestFit="1" customWidth="1"/>
    <col min="4986" max="4986" width="10.33203125" style="5" bestFit="1" customWidth="1"/>
    <col min="4987" max="4987" width="11.33203125" style="5" bestFit="1" customWidth="1"/>
    <col min="4988" max="4988" width="10.33203125" style="5" bestFit="1" customWidth="1"/>
    <col min="4989" max="4989" width="11.33203125" style="5" bestFit="1" customWidth="1"/>
    <col min="4990" max="4990" width="10.33203125" style="5" bestFit="1" customWidth="1"/>
    <col min="4991" max="4991" width="11.33203125" style="5" bestFit="1" customWidth="1"/>
    <col min="4992" max="4992" width="10.33203125" style="5" bestFit="1" customWidth="1"/>
    <col min="4993" max="5235" width="9.06640625" style="5"/>
    <col min="5236" max="5236" width="15.06640625" style="5" customWidth="1"/>
    <col min="5237" max="5237" width="11.33203125" style="5" bestFit="1" customWidth="1"/>
    <col min="5238" max="5238" width="10.33203125" style="5" bestFit="1" customWidth="1"/>
    <col min="5239" max="5239" width="11.33203125" style="5" bestFit="1" customWidth="1"/>
    <col min="5240" max="5240" width="10.33203125" style="5" bestFit="1" customWidth="1"/>
    <col min="5241" max="5241" width="11.33203125" style="5" bestFit="1" customWidth="1"/>
    <col min="5242" max="5242" width="10.33203125" style="5" bestFit="1" customWidth="1"/>
    <col min="5243" max="5243" width="11.33203125" style="5" bestFit="1" customWidth="1"/>
    <col min="5244" max="5244" width="10.33203125" style="5" bestFit="1" customWidth="1"/>
    <col min="5245" max="5245" width="11.33203125" style="5" bestFit="1" customWidth="1"/>
    <col min="5246" max="5246" width="10.33203125" style="5" bestFit="1" customWidth="1"/>
    <col min="5247" max="5247" width="11.33203125" style="5" bestFit="1" customWidth="1"/>
    <col min="5248" max="5248" width="10.33203125" style="5" bestFit="1" customWidth="1"/>
    <col min="5249" max="5491" width="9.06640625" style="5"/>
    <col min="5492" max="5492" width="15.06640625" style="5" customWidth="1"/>
    <col min="5493" max="5493" width="11.33203125" style="5" bestFit="1" customWidth="1"/>
    <col min="5494" max="5494" width="10.33203125" style="5" bestFit="1" customWidth="1"/>
    <col min="5495" max="5495" width="11.33203125" style="5" bestFit="1" customWidth="1"/>
    <col min="5496" max="5496" width="10.33203125" style="5" bestFit="1" customWidth="1"/>
    <col min="5497" max="5497" width="11.33203125" style="5" bestFit="1" customWidth="1"/>
    <col min="5498" max="5498" width="10.33203125" style="5" bestFit="1" customWidth="1"/>
    <col min="5499" max="5499" width="11.33203125" style="5" bestFit="1" customWidth="1"/>
    <col min="5500" max="5500" width="10.33203125" style="5" bestFit="1" customWidth="1"/>
    <col min="5501" max="5501" width="11.33203125" style="5" bestFit="1" customWidth="1"/>
    <col min="5502" max="5502" width="10.33203125" style="5" bestFit="1" customWidth="1"/>
    <col min="5503" max="5503" width="11.33203125" style="5" bestFit="1" customWidth="1"/>
    <col min="5504" max="5504" width="10.33203125" style="5" bestFit="1" customWidth="1"/>
    <col min="5505" max="5747" width="9.06640625" style="5"/>
    <col min="5748" max="5748" width="15.06640625" style="5" customWidth="1"/>
    <col min="5749" max="5749" width="11.33203125" style="5" bestFit="1" customWidth="1"/>
    <col min="5750" max="5750" width="10.33203125" style="5" bestFit="1" customWidth="1"/>
    <col min="5751" max="5751" width="11.33203125" style="5" bestFit="1" customWidth="1"/>
    <col min="5752" max="5752" width="10.33203125" style="5" bestFit="1" customWidth="1"/>
    <col min="5753" max="5753" width="11.33203125" style="5" bestFit="1" customWidth="1"/>
    <col min="5754" max="5754" width="10.33203125" style="5" bestFit="1" customWidth="1"/>
    <col min="5755" max="5755" width="11.33203125" style="5" bestFit="1" customWidth="1"/>
    <col min="5756" max="5756" width="10.33203125" style="5" bestFit="1" customWidth="1"/>
    <col min="5757" max="5757" width="11.33203125" style="5" bestFit="1" customWidth="1"/>
    <col min="5758" max="5758" width="10.33203125" style="5" bestFit="1" customWidth="1"/>
    <col min="5759" max="5759" width="11.33203125" style="5" bestFit="1" customWidth="1"/>
    <col min="5760" max="5760" width="10.33203125" style="5" bestFit="1" customWidth="1"/>
    <col min="5761" max="6003" width="9.06640625" style="5"/>
    <col min="6004" max="6004" width="15.06640625" style="5" customWidth="1"/>
    <col min="6005" max="6005" width="11.33203125" style="5" bestFit="1" customWidth="1"/>
    <col min="6006" max="6006" width="10.33203125" style="5" bestFit="1" customWidth="1"/>
    <col min="6007" max="6007" width="11.33203125" style="5" bestFit="1" customWidth="1"/>
    <col min="6008" max="6008" width="10.33203125" style="5" bestFit="1" customWidth="1"/>
    <col min="6009" max="6009" width="11.33203125" style="5" bestFit="1" customWidth="1"/>
    <col min="6010" max="6010" width="10.33203125" style="5" bestFit="1" customWidth="1"/>
    <col min="6011" max="6011" width="11.33203125" style="5" bestFit="1" customWidth="1"/>
    <col min="6012" max="6012" width="10.33203125" style="5" bestFit="1" customWidth="1"/>
    <col min="6013" max="6013" width="11.33203125" style="5" bestFit="1" customWidth="1"/>
    <col min="6014" max="6014" width="10.33203125" style="5" bestFit="1" customWidth="1"/>
    <col min="6015" max="6015" width="11.33203125" style="5" bestFit="1" customWidth="1"/>
    <col min="6016" max="6016" width="10.33203125" style="5" bestFit="1" customWidth="1"/>
    <col min="6017" max="6259" width="9.06640625" style="5"/>
    <col min="6260" max="6260" width="15.06640625" style="5" customWidth="1"/>
    <col min="6261" max="6261" width="11.33203125" style="5" bestFit="1" customWidth="1"/>
    <col min="6262" max="6262" width="10.33203125" style="5" bestFit="1" customWidth="1"/>
    <col min="6263" max="6263" width="11.33203125" style="5" bestFit="1" customWidth="1"/>
    <col min="6264" max="6264" width="10.33203125" style="5" bestFit="1" customWidth="1"/>
    <col min="6265" max="6265" width="11.33203125" style="5" bestFit="1" customWidth="1"/>
    <col min="6266" max="6266" width="10.33203125" style="5" bestFit="1" customWidth="1"/>
    <col min="6267" max="6267" width="11.33203125" style="5" bestFit="1" customWidth="1"/>
    <col min="6268" max="6268" width="10.33203125" style="5" bestFit="1" customWidth="1"/>
    <col min="6269" max="6269" width="11.33203125" style="5" bestFit="1" customWidth="1"/>
    <col min="6270" max="6270" width="10.33203125" style="5" bestFit="1" customWidth="1"/>
    <col min="6271" max="6271" width="11.33203125" style="5" bestFit="1" customWidth="1"/>
    <col min="6272" max="6272" width="10.33203125" style="5" bestFit="1" customWidth="1"/>
    <col min="6273" max="6515" width="9.06640625" style="5"/>
    <col min="6516" max="6516" width="15.06640625" style="5" customWidth="1"/>
    <col min="6517" max="6517" width="11.33203125" style="5" bestFit="1" customWidth="1"/>
    <col min="6518" max="6518" width="10.33203125" style="5" bestFit="1" customWidth="1"/>
    <col min="6519" max="6519" width="11.33203125" style="5" bestFit="1" customWidth="1"/>
    <col min="6520" max="6520" width="10.33203125" style="5" bestFit="1" customWidth="1"/>
    <col min="6521" max="6521" width="11.33203125" style="5" bestFit="1" customWidth="1"/>
    <col min="6522" max="6522" width="10.33203125" style="5" bestFit="1" customWidth="1"/>
    <col min="6523" max="6523" width="11.33203125" style="5" bestFit="1" customWidth="1"/>
    <col min="6524" max="6524" width="10.33203125" style="5" bestFit="1" customWidth="1"/>
    <col min="6525" max="6525" width="11.33203125" style="5" bestFit="1" customWidth="1"/>
    <col min="6526" max="6526" width="10.33203125" style="5" bestFit="1" customWidth="1"/>
    <col min="6527" max="6527" width="11.33203125" style="5" bestFit="1" customWidth="1"/>
    <col min="6528" max="6528" width="10.33203125" style="5" bestFit="1" customWidth="1"/>
    <col min="6529" max="6771" width="9.06640625" style="5"/>
    <col min="6772" max="6772" width="15.06640625" style="5" customWidth="1"/>
    <col min="6773" max="6773" width="11.33203125" style="5" bestFit="1" customWidth="1"/>
    <col min="6774" max="6774" width="10.33203125" style="5" bestFit="1" customWidth="1"/>
    <col min="6775" max="6775" width="11.33203125" style="5" bestFit="1" customWidth="1"/>
    <col min="6776" max="6776" width="10.33203125" style="5" bestFit="1" customWidth="1"/>
    <col min="6777" max="6777" width="11.33203125" style="5" bestFit="1" customWidth="1"/>
    <col min="6778" max="6778" width="10.33203125" style="5" bestFit="1" customWidth="1"/>
    <col min="6779" max="6779" width="11.33203125" style="5" bestFit="1" customWidth="1"/>
    <col min="6780" max="6780" width="10.33203125" style="5" bestFit="1" customWidth="1"/>
    <col min="6781" max="6781" width="11.33203125" style="5" bestFit="1" customWidth="1"/>
    <col min="6782" max="6782" width="10.33203125" style="5" bestFit="1" customWidth="1"/>
    <col min="6783" max="6783" width="11.33203125" style="5" bestFit="1" customWidth="1"/>
    <col min="6784" max="6784" width="10.33203125" style="5" bestFit="1" customWidth="1"/>
    <col min="6785" max="7027" width="9.06640625" style="5"/>
    <col min="7028" max="7028" width="15.06640625" style="5" customWidth="1"/>
    <col min="7029" max="7029" width="11.33203125" style="5" bestFit="1" customWidth="1"/>
    <col min="7030" max="7030" width="10.33203125" style="5" bestFit="1" customWidth="1"/>
    <col min="7031" max="7031" width="11.33203125" style="5" bestFit="1" customWidth="1"/>
    <col min="7032" max="7032" width="10.33203125" style="5" bestFit="1" customWidth="1"/>
    <col min="7033" max="7033" width="11.33203125" style="5" bestFit="1" customWidth="1"/>
    <col min="7034" max="7034" width="10.33203125" style="5" bestFit="1" customWidth="1"/>
    <col min="7035" max="7035" width="11.33203125" style="5" bestFit="1" customWidth="1"/>
    <col min="7036" max="7036" width="10.33203125" style="5" bestFit="1" customWidth="1"/>
    <col min="7037" max="7037" width="11.33203125" style="5" bestFit="1" customWidth="1"/>
    <col min="7038" max="7038" width="10.33203125" style="5" bestFit="1" customWidth="1"/>
    <col min="7039" max="7039" width="11.33203125" style="5" bestFit="1" customWidth="1"/>
    <col min="7040" max="7040" width="10.33203125" style="5" bestFit="1" customWidth="1"/>
    <col min="7041" max="7283" width="9.06640625" style="5"/>
    <col min="7284" max="7284" width="15.06640625" style="5" customWidth="1"/>
    <col min="7285" max="7285" width="11.33203125" style="5" bestFit="1" customWidth="1"/>
    <col min="7286" max="7286" width="10.33203125" style="5" bestFit="1" customWidth="1"/>
    <col min="7287" max="7287" width="11.33203125" style="5" bestFit="1" customWidth="1"/>
    <col min="7288" max="7288" width="10.33203125" style="5" bestFit="1" customWidth="1"/>
    <col min="7289" max="7289" width="11.33203125" style="5" bestFit="1" customWidth="1"/>
    <col min="7290" max="7290" width="10.33203125" style="5" bestFit="1" customWidth="1"/>
    <col min="7291" max="7291" width="11.33203125" style="5" bestFit="1" customWidth="1"/>
    <col min="7292" max="7292" width="10.33203125" style="5" bestFit="1" customWidth="1"/>
    <col min="7293" max="7293" width="11.33203125" style="5" bestFit="1" customWidth="1"/>
    <col min="7294" max="7294" width="10.33203125" style="5" bestFit="1" customWidth="1"/>
    <col min="7295" max="7295" width="11.33203125" style="5" bestFit="1" customWidth="1"/>
    <col min="7296" max="7296" width="10.33203125" style="5" bestFit="1" customWidth="1"/>
    <col min="7297" max="7539" width="9.06640625" style="5"/>
    <col min="7540" max="7540" width="15.06640625" style="5" customWidth="1"/>
    <col min="7541" max="7541" width="11.33203125" style="5" bestFit="1" customWidth="1"/>
    <col min="7542" max="7542" width="10.33203125" style="5" bestFit="1" customWidth="1"/>
    <col min="7543" max="7543" width="11.33203125" style="5" bestFit="1" customWidth="1"/>
    <col min="7544" max="7544" width="10.33203125" style="5" bestFit="1" customWidth="1"/>
    <col min="7545" max="7545" width="11.33203125" style="5" bestFit="1" customWidth="1"/>
    <col min="7546" max="7546" width="10.33203125" style="5" bestFit="1" customWidth="1"/>
    <col min="7547" max="7547" width="11.33203125" style="5" bestFit="1" customWidth="1"/>
    <col min="7548" max="7548" width="10.33203125" style="5" bestFit="1" customWidth="1"/>
    <col min="7549" max="7549" width="11.33203125" style="5" bestFit="1" customWidth="1"/>
    <col min="7550" max="7550" width="10.33203125" style="5" bestFit="1" customWidth="1"/>
    <col min="7551" max="7551" width="11.33203125" style="5" bestFit="1" customWidth="1"/>
    <col min="7552" max="7552" width="10.33203125" style="5" bestFit="1" customWidth="1"/>
    <col min="7553" max="7795" width="9.06640625" style="5"/>
    <col min="7796" max="7796" width="15.06640625" style="5" customWidth="1"/>
    <col min="7797" max="7797" width="11.33203125" style="5" bestFit="1" customWidth="1"/>
    <col min="7798" max="7798" width="10.33203125" style="5" bestFit="1" customWidth="1"/>
    <col min="7799" max="7799" width="11.33203125" style="5" bestFit="1" customWidth="1"/>
    <col min="7800" max="7800" width="10.33203125" style="5" bestFit="1" customWidth="1"/>
    <col min="7801" max="7801" width="11.33203125" style="5" bestFit="1" customWidth="1"/>
    <col min="7802" max="7802" width="10.33203125" style="5" bestFit="1" customWidth="1"/>
    <col min="7803" max="7803" width="11.33203125" style="5" bestFit="1" customWidth="1"/>
    <col min="7804" max="7804" width="10.33203125" style="5" bestFit="1" customWidth="1"/>
    <col min="7805" max="7805" width="11.33203125" style="5" bestFit="1" customWidth="1"/>
    <col min="7806" max="7806" width="10.33203125" style="5" bestFit="1" customWidth="1"/>
    <col min="7807" max="7807" width="11.33203125" style="5" bestFit="1" customWidth="1"/>
    <col min="7808" max="7808" width="10.33203125" style="5" bestFit="1" customWidth="1"/>
    <col min="7809" max="8051" width="9.06640625" style="5"/>
    <col min="8052" max="8052" width="15.06640625" style="5" customWidth="1"/>
    <col min="8053" max="8053" width="11.33203125" style="5" bestFit="1" customWidth="1"/>
    <col min="8054" max="8054" width="10.33203125" style="5" bestFit="1" customWidth="1"/>
    <col min="8055" max="8055" width="11.33203125" style="5" bestFit="1" customWidth="1"/>
    <col min="8056" max="8056" width="10.33203125" style="5" bestFit="1" customWidth="1"/>
    <col min="8057" max="8057" width="11.33203125" style="5" bestFit="1" customWidth="1"/>
    <col min="8058" max="8058" width="10.33203125" style="5" bestFit="1" customWidth="1"/>
    <col min="8059" max="8059" width="11.33203125" style="5" bestFit="1" customWidth="1"/>
    <col min="8060" max="8060" width="10.33203125" style="5" bestFit="1" customWidth="1"/>
    <col min="8061" max="8061" width="11.33203125" style="5" bestFit="1" customWidth="1"/>
    <col min="8062" max="8062" width="10.33203125" style="5" bestFit="1" customWidth="1"/>
    <col min="8063" max="8063" width="11.33203125" style="5" bestFit="1" customWidth="1"/>
    <col min="8064" max="8064" width="10.33203125" style="5" bestFit="1" customWidth="1"/>
    <col min="8065" max="8307" width="9.06640625" style="5"/>
    <col min="8308" max="8308" width="15.06640625" style="5" customWidth="1"/>
    <col min="8309" max="8309" width="11.33203125" style="5" bestFit="1" customWidth="1"/>
    <col min="8310" max="8310" width="10.33203125" style="5" bestFit="1" customWidth="1"/>
    <col min="8311" max="8311" width="11.33203125" style="5" bestFit="1" customWidth="1"/>
    <col min="8312" max="8312" width="10.33203125" style="5" bestFit="1" customWidth="1"/>
    <col min="8313" max="8313" width="11.33203125" style="5" bestFit="1" customWidth="1"/>
    <col min="8314" max="8314" width="10.33203125" style="5" bestFit="1" customWidth="1"/>
    <col min="8315" max="8315" width="11.33203125" style="5" bestFit="1" customWidth="1"/>
    <col min="8316" max="8316" width="10.33203125" style="5" bestFit="1" customWidth="1"/>
    <col min="8317" max="8317" width="11.33203125" style="5" bestFit="1" customWidth="1"/>
    <col min="8318" max="8318" width="10.33203125" style="5" bestFit="1" customWidth="1"/>
    <col min="8319" max="8319" width="11.33203125" style="5" bestFit="1" customWidth="1"/>
    <col min="8320" max="8320" width="10.33203125" style="5" bestFit="1" customWidth="1"/>
    <col min="8321" max="8563" width="9.06640625" style="5"/>
    <col min="8564" max="8564" width="15.06640625" style="5" customWidth="1"/>
    <col min="8565" max="8565" width="11.33203125" style="5" bestFit="1" customWidth="1"/>
    <col min="8566" max="8566" width="10.33203125" style="5" bestFit="1" customWidth="1"/>
    <col min="8567" max="8567" width="11.33203125" style="5" bestFit="1" customWidth="1"/>
    <col min="8568" max="8568" width="10.33203125" style="5" bestFit="1" customWidth="1"/>
    <col min="8569" max="8569" width="11.33203125" style="5" bestFit="1" customWidth="1"/>
    <col min="8570" max="8570" width="10.33203125" style="5" bestFit="1" customWidth="1"/>
    <col min="8571" max="8571" width="11.33203125" style="5" bestFit="1" customWidth="1"/>
    <col min="8572" max="8572" width="10.33203125" style="5" bestFit="1" customWidth="1"/>
    <col min="8573" max="8573" width="11.33203125" style="5" bestFit="1" customWidth="1"/>
    <col min="8574" max="8574" width="10.33203125" style="5" bestFit="1" customWidth="1"/>
    <col min="8575" max="8575" width="11.33203125" style="5" bestFit="1" customWidth="1"/>
    <col min="8576" max="8576" width="10.33203125" style="5" bestFit="1" customWidth="1"/>
    <col min="8577" max="8819" width="9.06640625" style="5"/>
    <col min="8820" max="8820" width="15.06640625" style="5" customWidth="1"/>
    <col min="8821" max="8821" width="11.33203125" style="5" bestFit="1" customWidth="1"/>
    <col min="8822" max="8822" width="10.33203125" style="5" bestFit="1" customWidth="1"/>
    <col min="8823" max="8823" width="11.33203125" style="5" bestFit="1" customWidth="1"/>
    <col min="8824" max="8824" width="10.33203125" style="5" bestFit="1" customWidth="1"/>
    <col min="8825" max="8825" width="11.33203125" style="5" bestFit="1" customWidth="1"/>
    <col min="8826" max="8826" width="10.33203125" style="5" bestFit="1" customWidth="1"/>
    <col min="8827" max="8827" width="11.33203125" style="5" bestFit="1" customWidth="1"/>
    <col min="8828" max="8828" width="10.33203125" style="5" bestFit="1" customWidth="1"/>
    <col min="8829" max="8829" width="11.33203125" style="5" bestFit="1" customWidth="1"/>
    <col min="8830" max="8830" width="10.33203125" style="5" bestFit="1" customWidth="1"/>
    <col min="8831" max="8831" width="11.33203125" style="5" bestFit="1" customWidth="1"/>
    <col min="8832" max="8832" width="10.33203125" style="5" bestFit="1" customWidth="1"/>
    <col min="8833" max="9075" width="9.06640625" style="5"/>
    <col min="9076" max="9076" width="15.06640625" style="5" customWidth="1"/>
    <col min="9077" max="9077" width="11.33203125" style="5" bestFit="1" customWidth="1"/>
    <col min="9078" max="9078" width="10.33203125" style="5" bestFit="1" customWidth="1"/>
    <col min="9079" max="9079" width="11.33203125" style="5" bestFit="1" customWidth="1"/>
    <col min="9080" max="9080" width="10.33203125" style="5" bestFit="1" customWidth="1"/>
    <col min="9081" max="9081" width="11.33203125" style="5" bestFit="1" customWidth="1"/>
    <col min="9082" max="9082" width="10.33203125" style="5" bestFit="1" customWidth="1"/>
    <col min="9083" max="9083" width="11.33203125" style="5" bestFit="1" customWidth="1"/>
    <col min="9084" max="9084" width="10.33203125" style="5" bestFit="1" customWidth="1"/>
    <col min="9085" max="9085" width="11.33203125" style="5" bestFit="1" customWidth="1"/>
    <col min="9086" max="9086" width="10.33203125" style="5" bestFit="1" customWidth="1"/>
    <col min="9087" max="9087" width="11.33203125" style="5" bestFit="1" customWidth="1"/>
    <col min="9088" max="9088" width="10.33203125" style="5" bestFit="1" customWidth="1"/>
    <col min="9089" max="9331" width="9.06640625" style="5"/>
    <col min="9332" max="9332" width="15.06640625" style="5" customWidth="1"/>
    <col min="9333" max="9333" width="11.33203125" style="5" bestFit="1" customWidth="1"/>
    <col min="9334" max="9334" width="10.33203125" style="5" bestFit="1" customWidth="1"/>
    <col min="9335" max="9335" width="11.33203125" style="5" bestFit="1" customWidth="1"/>
    <col min="9336" max="9336" width="10.33203125" style="5" bestFit="1" customWidth="1"/>
    <col min="9337" max="9337" width="11.33203125" style="5" bestFit="1" customWidth="1"/>
    <col min="9338" max="9338" width="10.33203125" style="5" bestFit="1" customWidth="1"/>
    <col min="9339" max="9339" width="11.33203125" style="5" bestFit="1" customWidth="1"/>
    <col min="9340" max="9340" width="10.33203125" style="5" bestFit="1" customWidth="1"/>
    <col min="9341" max="9341" width="11.33203125" style="5" bestFit="1" customWidth="1"/>
    <col min="9342" max="9342" width="10.33203125" style="5" bestFit="1" customWidth="1"/>
    <col min="9343" max="9343" width="11.33203125" style="5" bestFit="1" customWidth="1"/>
    <col min="9344" max="9344" width="10.33203125" style="5" bestFit="1" customWidth="1"/>
    <col min="9345" max="9587" width="9.06640625" style="5"/>
    <col min="9588" max="9588" width="15.06640625" style="5" customWidth="1"/>
    <col min="9589" max="9589" width="11.33203125" style="5" bestFit="1" customWidth="1"/>
    <col min="9590" max="9590" width="10.33203125" style="5" bestFit="1" customWidth="1"/>
    <col min="9591" max="9591" width="11.33203125" style="5" bestFit="1" customWidth="1"/>
    <col min="9592" max="9592" width="10.33203125" style="5" bestFit="1" customWidth="1"/>
    <col min="9593" max="9593" width="11.33203125" style="5" bestFit="1" customWidth="1"/>
    <col min="9594" max="9594" width="10.33203125" style="5" bestFit="1" customWidth="1"/>
    <col min="9595" max="9595" width="11.33203125" style="5" bestFit="1" customWidth="1"/>
    <col min="9596" max="9596" width="10.33203125" style="5" bestFit="1" customWidth="1"/>
    <col min="9597" max="9597" width="11.33203125" style="5" bestFit="1" customWidth="1"/>
    <col min="9598" max="9598" width="10.33203125" style="5" bestFit="1" customWidth="1"/>
    <col min="9599" max="9599" width="11.33203125" style="5" bestFit="1" customWidth="1"/>
    <col min="9600" max="9600" width="10.33203125" style="5" bestFit="1" customWidth="1"/>
    <col min="9601" max="9843" width="9.06640625" style="5"/>
    <col min="9844" max="9844" width="15.06640625" style="5" customWidth="1"/>
    <col min="9845" max="9845" width="11.33203125" style="5" bestFit="1" customWidth="1"/>
    <col min="9846" max="9846" width="10.33203125" style="5" bestFit="1" customWidth="1"/>
    <col min="9847" max="9847" width="11.33203125" style="5" bestFit="1" customWidth="1"/>
    <col min="9848" max="9848" width="10.33203125" style="5" bestFit="1" customWidth="1"/>
    <col min="9849" max="9849" width="11.33203125" style="5" bestFit="1" customWidth="1"/>
    <col min="9850" max="9850" width="10.33203125" style="5" bestFit="1" customWidth="1"/>
    <col min="9851" max="9851" width="11.33203125" style="5" bestFit="1" customWidth="1"/>
    <col min="9852" max="9852" width="10.33203125" style="5" bestFit="1" customWidth="1"/>
    <col min="9853" max="9853" width="11.33203125" style="5" bestFit="1" customWidth="1"/>
    <col min="9854" max="9854" width="10.33203125" style="5" bestFit="1" customWidth="1"/>
    <col min="9855" max="9855" width="11.33203125" style="5" bestFit="1" customWidth="1"/>
    <col min="9856" max="9856" width="10.33203125" style="5" bestFit="1" customWidth="1"/>
    <col min="9857" max="10099" width="9.06640625" style="5"/>
    <col min="10100" max="10100" width="15.06640625" style="5" customWidth="1"/>
    <col min="10101" max="10101" width="11.33203125" style="5" bestFit="1" customWidth="1"/>
    <col min="10102" max="10102" width="10.33203125" style="5" bestFit="1" customWidth="1"/>
    <col min="10103" max="10103" width="11.33203125" style="5" bestFit="1" customWidth="1"/>
    <col min="10104" max="10104" width="10.33203125" style="5" bestFit="1" customWidth="1"/>
    <col min="10105" max="10105" width="11.33203125" style="5" bestFit="1" customWidth="1"/>
    <col min="10106" max="10106" width="10.33203125" style="5" bestFit="1" customWidth="1"/>
    <col min="10107" max="10107" width="11.33203125" style="5" bestFit="1" customWidth="1"/>
    <col min="10108" max="10108" width="10.33203125" style="5" bestFit="1" customWidth="1"/>
    <col min="10109" max="10109" width="11.33203125" style="5" bestFit="1" customWidth="1"/>
    <col min="10110" max="10110" width="10.33203125" style="5" bestFit="1" customWidth="1"/>
    <col min="10111" max="10111" width="11.33203125" style="5" bestFit="1" customWidth="1"/>
    <col min="10112" max="10112" width="10.33203125" style="5" bestFit="1" customWidth="1"/>
    <col min="10113" max="10355" width="9.06640625" style="5"/>
    <col min="10356" max="10356" width="15.06640625" style="5" customWidth="1"/>
    <col min="10357" max="10357" width="11.33203125" style="5" bestFit="1" customWidth="1"/>
    <col min="10358" max="10358" width="10.33203125" style="5" bestFit="1" customWidth="1"/>
    <col min="10359" max="10359" width="11.33203125" style="5" bestFit="1" customWidth="1"/>
    <col min="10360" max="10360" width="10.33203125" style="5" bestFit="1" customWidth="1"/>
    <col min="10361" max="10361" width="11.33203125" style="5" bestFit="1" customWidth="1"/>
    <col min="10362" max="10362" width="10.33203125" style="5" bestFit="1" customWidth="1"/>
    <col min="10363" max="10363" width="11.33203125" style="5" bestFit="1" customWidth="1"/>
    <col min="10364" max="10364" width="10.33203125" style="5" bestFit="1" customWidth="1"/>
    <col min="10365" max="10365" width="11.33203125" style="5" bestFit="1" customWidth="1"/>
    <col min="10366" max="10366" width="10.33203125" style="5" bestFit="1" customWidth="1"/>
    <col min="10367" max="10367" width="11.33203125" style="5" bestFit="1" customWidth="1"/>
    <col min="10368" max="10368" width="10.33203125" style="5" bestFit="1" customWidth="1"/>
    <col min="10369" max="10611" width="9.06640625" style="5"/>
    <col min="10612" max="10612" width="15.06640625" style="5" customWidth="1"/>
    <col min="10613" max="10613" width="11.33203125" style="5" bestFit="1" customWidth="1"/>
    <col min="10614" max="10614" width="10.33203125" style="5" bestFit="1" customWidth="1"/>
    <col min="10615" max="10615" width="11.33203125" style="5" bestFit="1" customWidth="1"/>
    <col min="10616" max="10616" width="10.33203125" style="5" bestFit="1" customWidth="1"/>
    <col min="10617" max="10617" width="11.33203125" style="5" bestFit="1" customWidth="1"/>
    <col min="10618" max="10618" width="10.33203125" style="5" bestFit="1" customWidth="1"/>
    <col min="10619" max="10619" width="11.33203125" style="5" bestFit="1" customWidth="1"/>
    <col min="10620" max="10620" width="10.33203125" style="5" bestFit="1" customWidth="1"/>
    <col min="10621" max="10621" width="11.33203125" style="5" bestFit="1" customWidth="1"/>
    <col min="10622" max="10622" width="10.33203125" style="5" bestFit="1" customWidth="1"/>
    <col min="10623" max="10623" width="11.33203125" style="5" bestFit="1" customWidth="1"/>
    <col min="10624" max="10624" width="10.33203125" style="5" bestFit="1" customWidth="1"/>
    <col min="10625" max="10867" width="9.06640625" style="5"/>
    <col min="10868" max="10868" width="15.06640625" style="5" customWidth="1"/>
    <col min="10869" max="10869" width="11.33203125" style="5" bestFit="1" customWidth="1"/>
    <col min="10870" max="10870" width="10.33203125" style="5" bestFit="1" customWidth="1"/>
    <col min="10871" max="10871" width="11.33203125" style="5" bestFit="1" customWidth="1"/>
    <col min="10872" max="10872" width="10.33203125" style="5" bestFit="1" customWidth="1"/>
    <col min="10873" max="10873" width="11.33203125" style="5" bestFit="1" customWidth="1"/>
    <col min="10874" max="10874" width="10.33203125" style="5" bestFit="1" customWidth="1"/>
    <col min="10875" max="10875" width="11.33203125" style="5" bestFit="1" customWidth="1"/>
    <col min="10876" max="10876" width="10.33203125" style="5" bestFit="1" customWidth="1"/>
    <col min="10877" max="10877" width="11.33203125" style="5" bestFit="1" customWidth="1"/>
    <col min="10878" max="10878" width="10.33203125" style="5" bestFit="1" customWidth="1"/>
    <col min="10879" max="10879" width="11.33203125" style="5" bestFit="1" customWidth="1"/>
    <col min="10880" max="10880" width="10.33203125" style="5" bestFit="1" customWidth="1"/>
    <col min="10881" max="11123" width="9.06640625" style="5"/>
    <col min="11124" max="11124" width="15.06640625" style="5" customWidth="1"/>
    <col min="11125" max="11125" width="11.33203125" style="5" bestFit="1" customWidth="1"/>
    <col min="11126" max="11126" width="10.33203125" style="5" bestFit="1" customWidth="1"/>
    <col min="11127" max="11127" width="11.33203125" style="5" bestFit="1" customWidth="1"/>
    <col min="11128" max="11128" width="10.33203125" style="5" bestFit="1" customWidth="1"/>
    <col min="11129" max="11129" width="11.33203125" style="5" bestFit="1" customWidth="1"/>
    <col min="11130" max="11130" width="10.33203125" style="5" bestFit="1" customWidth="1"/>
    <col min="11131" max="11131" width="11.33203125" style="5" bestFit="1" customWidth="1"/>
    <col min="11132" max="11132" width="10.33203125" style="5" bestFit="1" customWidth="1"/>
    <col min="11133" max="11133" width="11.33203125" style="5" bestFit="1" customWidth="1"/>
    <col min="11134" max="11134" width="10.33203125" style="5" bestFit="1" customWidth="1"/>
    <col min="11135" max="11135" width="11.33203125" style="5" bestFit="1" customWidth="1"/>
    <col min="11136" max="11136" width="10.33203125" style="5" bestFit="1" customWidth="1"/>
    <col min="11137" max="11379" width="9.06640625" style="5"/>
    <col min="11380" max="11380" width="15.06640625" style="5" customWidth="1"/>
    <col min="11381" max="11381" width="11.33203125" style="5" bestFit="1" customWidth="1"/>
    <col min="11382" max="11382" width="10.33203125" style="5" bestFit="1" customWidth="1"/>
    <col min="11383" max="11383" width="11.33203125" style="5" bestFit="1" customWidth="1"/>
    <col min="11384" max="11384" width="10.33203125" style="5" bestFit="1" customWidth="1"/>
    <col min="11385" max="11385" width="11.33203125" style="5" bestFit="1" customWidth="1"/>
    <col min="11386" max="11386" width="10.33203125" style="5" bestFit="1" customWidth="1"/>
    <col min="11387" max="11387" width="11.33203125" style="5" bestFit="1" customWidth="1"/>
    <col min="11388" max="11388" width="10.33203125" style="5" bestFit="1" customWidth="1"/>
    <col min="11389" max="11389" width="11.33203125" style="5" bestFit="1" customWidth="1"/>
    <col min="11390" max="11390" width="10.33203125" style="5" bestFit="1" customWidth="1"/>
    <col min="11391" max="11391" width="11.33203125" style="5" bestFit="1" customWidth="1"/>
    <col min="11392" max="11392" width="10.33203125" style="5" bestFit="1" customWidth="1"/>
    <col min="11393" max="11635" width="9.06640625" style="5"/>
    <col min="11636" max="11636" width="15.06640625" style="5" customWidth="1"/>
    <col min="11637" max="11637" width="11.33203125" style="5" bestFit="1" customWidth="1"/>
    <col min="11638" max="11638" width="10.33203125" style="5" bestFit="1" customWidth="1"/>
    <col min="11639" max="11639" width="11.33203125" style="5" bestFit="1" customWidth="1"/>
    <col min="11640" max="11640" width="10.33203125" style="5" bestFit="1" customWidth="1"/>
    <col min="11641" max="11641" width="11.33203125" style="5" bestFit="1" customWidth="1"/>
    <col min="11642" max="11642" width="10.33203125" style="5" bestFit="1" customWidth="1"/>
    <col min="11643" max="11643" width="11.33203125" style="5" bestFit="1" customWidth="1"/>
    <col min="11644" max="11644" width="10.33203125" style="5" bestFit="1" customWidth="1"/>
    <col min="11645" max="11645" width="11.33203125" style="5" bestFit="1" customWidth="1"/>
    <col min="11646" max="11646" width="10.33203125" style="5" bestFit="1" customWidth="1"/>
    <col min="11647" max="11647" width="11.33203125" style="5" bestFit="1" customWidth="1"/>
    <col min="11648" max="11648" width="10.33203125" style="5" bestFit="1" customWidth="1"/>
    <col min="11649" max="11891" width="9.06640625" style="5"/>
    <col min="11892" max="11892" width="15.06640625" style="5" customWidth="1"/>
    <col min="11893" max="11893" width="11.33203125" style="5" bestFit="1" customWidth="1"/>
    <col min="11894" max="11894" width="10.33203125" style="5" bestFit="1" customWidth="1"/>
    <col min="11895" max="11895" width="11.33203125" style="5" bestFit="1" customWidth="1"/>
    <col min="11896" max="11896" width="10.33203125" style="5" bestFit="1" customWidth="1"/>
    <col min="11897" max="11897" width="11.33203125" style="5" bestFit="1" customWidth="1"/>
    <col min="11898" max="11898" width="10.33203125" style="5" bestFit="1" customWidth="1"/>
    <col min="11899" max="11899" width="11.33203125" style="5" bestFit="1" customWidth="1"/>
    <col min="11900" max="11900" width="10.33203125" style="5" bestFit="1" customWidth="1"/>
    <col min="11901" max="11901" width="11.33203125" style="5" bestFit="1" customWidth="1"/>
    <col min="11902" max="11902" width="10.33203125" style="5" bestFit="1" customWidth="1"/>
    <col min="11903" max="11903" width="11.33203125" style="5" bestFit="1" customWidth="1"/>
    <col min="11904" max="11904" width="10.33203125" style="5" bestFit="1" customWidth="1"/>
    <col min="11905" max="12147" width="9.06640625" style="5"/>
    <col min="12148" max="12148" width="15.06640625" style="5" customWidth="1"/>
    <col min="12149" max="12149" width="11.33203125" style="5" bestFit="1" customWidth="1"/>
    <col min="12150" max="12150" width="10.33203125" style="5" bestFit="1" customWidth="1"/>
    <col min="12151" max="12151" width="11.33203125" style="5" bestFit="1" customWidth="1"/>
    <col min="12152" max="12152" width="10.33203125" style="5" bestFit="1" customWidth="1"/>
    <col min="12153" max="12153" width="11.33203125" style="5" bestFit="1" customWidth="1"/>
    <col min="12154" max="12154" width="10.33203125" style="5" bestFit="1" customWidth="1"/>
    <col min="12155" max="12155" width="11.33203125" style="5" bestFit="1" customWidth="1"/>
    <col min="12156" max="12156" width="10.33203125" style="5" bestFit="1" customWidth="1"/>
    <col min="12157" max="12157" width="11.33203125" style="5" bestFit="1" customWidth="1"/>
    <col min="12158" max="12158" width="10.33203125" style="5" bestFit="1" customWidth="1"/>
    <col min="12159" max="12159" width="11.33203125" style="5" bestFit="1" customWidth="1"/>
    <col min="12160" max="12160" width="10.33203125" style="5" bestFit="1" customWidth="1"/>
    <col min="12161" max="12403" width="9.06640625" style="5"/>
    <col min="12404" max="12404" width="15.06640625" style="5" customWidth="1"/>
    <col min="12405" max="12405" width="11.33203125" style="5" bestFit="1" customWidth="1"/>
    <col min="12406" max="12406" width="10.33203125" style="5" bestFit="1" customWidth="1"/>
    <col min="12407" max="12407" width="11.33203125" style="5" bestFit="1" customWidth="1"/>
    <col min="12408" max="12408" width="10.33203125" style="5" bestFit="1" customWidth="1"/>
    <col min="12409" max="12409" width="11.33203125" style="5" bestFit="1" customWidth="1"/>
    <col min="12410" max="12410" width="10.33203125" style="5" bestFit="1" customWidth="1"/>
    <col min="12411" max="12411" width="11.33203125" style="5" bestFit="1" customWidth="1"/>
    <col min="12412" max="12412" width="10.33203125" style="5" bestFit="1" customWidth="1"/>
    <col min="12413" max="12413" width="11.33203125" style="5" bestFit="1" customWidth="1"/>
    <col min="12414" max="12414" width="10.33203125" style="5" bestFit="1" customWidth="1"/>
    <col min="12415" max="12415" width="11.33203125" style="5" bestFit="1" customWidth="1"/>
    <col min="12416" max="12416" width="10.33203125" style="5" bestFit="1" customWidth="1"/>
    <col min="12417" max="12659" width="9.06640625" style="5"/>
    <col min="12660" max="12660" width="15.06640625" style="5" customWidth="1"/>
    <col min="12661" max="12661" width="11.33203125" style="5" bestFit="1" customWidth="1"/>
    <col min="12662" max="12662" width="10.33203125" style="5" bestFit="1" customWidth="1"/>
    <col min="12663" max="12663" width="11.33203125" style="5" bestFit="1" customWidth="1"/>
    <col min="12664" max="12664" width="10.33203125" style="5" bestFit="1" customWidth="1"/>
    <col min="12665" max="12665" width="11.33203125" style="5" bestFit="1" customWidth="1"/>
    <col min="12666" max="12666" width="10.33203125" style="5" bestFit="1" customWidth="1"/>
    <col min="12667" max="12667" width="11.33203125" style="5" bestFit="1" customWidth="1"/>
    <col min="12668" max="12668" width="10.33203125" style="5" bestFit="1" customWidth="1"/>
    <col min="12669" max="12669" width="11.33203125" style="5" bestFit="1" customWidth="1"/>
    <col min="12670" max="12670" width="10.33203125" style="5" bestFit="1" customWidth="1"/>
    <col min="12671" max="12671" width="11.33203125" style="5" bestFit="1" customWidth="1"/>
    <col min="12672" max="12672" width="10.33203125" style="5" bestFit="1" customWidth="1"/>
    <col min="12673" max="12915" width="9.06640625" style="5"/>
    <col min="12916" max="12916" width="15.06640625" style="5" customWidth="1"/>
    <col min="12917" max="12917" width="11.33203125" style="5" bestFit="1" customWidth="1"/>
    <col min="12918" max="12918" width="10.33203125" style="5" bestFit="1" customWidth="1"/>
    <col min="12919" max="12919" width="11.33203125" style="5" bestFit="1" customWidth="1"/>
    <col min="12920" max="12920" width="10.33203125" style="5" bestFit="1" customWidth="1"/>
    <col min="12921" max="12921" width="11.33203125" style="5" bestFit="1" customWidth="1"/>
    <col min="12922" max="12922" width="10.33203125" style="5" bestFit="1" customWidth="1"/>
    <col min="12923" max="12923" width="11.33203125" style="5" bestFit="1" customWidth="1"/>
    <col min="12924" max="12924" width="10.33203125" style="5" bestFit="1" customWidth="1"/>
    <col min="12925" max="12925" width="11.33203125" style="5" bestFit="1" customWidth="1"/>
    <col min="12926" max="12926" width="10.33203125" style="5" bestFit="1" customWidth="1"/>
    <col min="12927" max="12927" width="11.33203125" style="5" bestFit="1" customWidth="1"/>
    <col min="12928" max="12928" width="10.33203125" style="5" bestFit="1" customWidth="1"/>
    <col min="12929" max="13171" width="9.06640625" style="5"/>
    <col min="13172" max="13172" width="15.06640625" style="5" customWidth="1"/>
    <col min="13173" max="13173" width="11.33203125" style="5" bestFit="1" customWidth="1"/>
    <col min="13174" max="13174" width="10.33203125" style="5" bestFit="1" customWidth="1"/>
    <col min="13175" max="13175" width="11.33203125" style="5" bestFit="1" customWidth="1"/>
    <col min="13176" max="13176" width="10.33203125" style="5" bestFit="1" customWidth="1"/>
    <col min="13177" max="13177" width="11.33203125" style="5" bestFit="1" customWidth="1"/>
    <col min="13178" max="13178" width="10.33203125" style="5" bestFit="1" customWidth="1"/>
    <col min="13179" max="13179" width="11.33203125" style="5" bestFit="1" customWidth="1"/>
    <col min="13180" max="13180" width="10.33203125" style="5" bestFit="1" customWidth="1"/>
    <col min="13181" max="13181" width="11.33203125" style="5" bestFit="1" customWidth="1"/>
    <col min="13182" max="13182" width="10.33203125" style="5" bestFit="1" customWidth="1"/>
    <col min="13183" max="13183" width="11.33203125" style="5" bestFit="1" customWidth="1"/>
    <col min="13184" max="13184" width="10.33203125" style="5" bestFit="1" customWidth="1"/>
    <col min="13185" max="13427" width="9.06640625" style="5"/>
    <col min="13428" max="13428" width="15.06640625" style="5" customWidth="1"/>
    <col min="13429" max="13429" width="11.33203125" style="5" bestFit="1" customWidth="1"/>
    <col min="13430" max="13430" width="10.33203125" style="5" bestFit="1" customWidth="1"/>
    <col min="13431" max="13431" width="11.33203125" style="5" bestFit="1" customWidth="1"/>
    <col min="13432" max="13432" width="10.33203125" style="5" bestFit="1" customWidth="1"/>
    <col min="13433" max="13433" width="11.33203125" style="5" bestFit="1" customWidth="1"/>
    <col min="13434" max="13434" width="10.33203125" style="5" bestFit="1" customWidth="1"/>
    <col min="13435" max="13435" width="11.33203125" style="5" bestFit="1" customWidth="1"/>
    <col min="13436" max="13436" width="10.33203125" style="5" bestFit="1" customWidth="1"/>
    <col min="13437" max="13437" width="11.33203125" style="5" bestFit="1" customWidth="1"/>
    <col min="13438" max="13438" width="10.33203125" style="5" bestFit="1" customWidth="1"/>
    <col min="13439" max="13439" width="11.33203125" style="5" bestFit="1" customWidth="1"/>
    <col min="13440" max="13440" width="10.33203125" style="5" bestFit="1" customWidth="1"/>
    <col min="13441" max="13683" width="9.06640625" style="5"/>
    <col min="13684" max="13684" width="15.06640625" style="5" customWidth="1"/>
    <col min="13685" max="13685" width="11.33203125" style="5" bestFit="1" customWidth="1"/>
    <col min="13686" max="13686" width="10.33203125" style="5" bestFit="1" customWidth="1"/>
    <col min="13687" max="13687" width="11.33203125" style="5" bestFit="1" customWidth="1"/>
    <col min="13688" max="13688" width="10.33203125" style="5" bestFit="1" customWidth="1"/>
    <col min="13689" max="13689" width="11.33203125" style="5" bestFit="1" customWidth="1"/>
    <col min="13690" max="13690" width="10.33203125" style="5" bestFit="1" customWidth="1"/>
    <col min="13691" max="13691" width="11.33203125" style="5" bestFit="1" customWidth="1"/>
    <col min="13692" max="13692" width="10.33203125" style="5" bestFit="1" customWidth="1"/>
    <col min="13693" max="13693" width="11.33203125" style="5" bestFit="1" customWidth="1"/>
    <col min="13694" max="13694" width="10.33203125" style="5" bestFit="1" customWidth="1"/>
    <col min="13695" max="13695" width="11.33203125" style="5" bestFit="1" customWidth="1"/>
    <col min="13696" max="13696" width="10.33203125" style="5" bestFit="1" customWidth="1"/>
    <col min="13697" max="13939" width="9.06640625" style="5"/>
    <col min="13940" max="13940" width="15.06640625" style="5" customWidth="1"/>
    <col min="13941" max="13941" width="11.33203125" style="5" bestFit="1" customWidth="1"/>
    <col min="13942" max="13942" width="10.33203125" style="5" bestFit="1" customWidth="1"/>
    <col min="13943" max="13943" width="11.33203125" style="5" bestFit="1" customWidth="1"/>
    <col min="13944" max="13944" width="10.33203125" style="5" bestFit="1" customWidth="1"/>
    <col min="13945" max="13945" width="11.33203125" style="5" bestFit="1" customWidth="1"/>
    <col min="13946" max="13946" width="10.33203125" style="5" bestFit="1" customWidth="1"/>
    <col min="13947" max="13947" width="11.33203125" style="5" bestFit="1" customWidth="1"/>
    <col min="13948" max="13948" width="10.33203125" style="5" bestFit="1" customWidth="1"/>
    <col min="13949" max="13949" width="11.33203125" style="5" bestFit="1" customWidth="1"/>
    <col min="13950" max="13950" width="10.33203125" style="5" bestFit="1" customWidth="1"/>
    <col min="13951" max="13951" width="11.33203125" style="5" bestFit="1" customWidth="1"/>
    <col min="13952" max="13952" width="10.33203125" style="5" bestFit="1" customWidth="1"/>
    <col min="13953" max="14195" width="9.06640625" style="5"/>
    <col min="14196" max="14196" width="15.06640625" style="5" customWidth="1"/>
    <col min="14197" max="14197" width="11.33203125" style="5" bestFit="1" customWidth="1"/>
    <col min="14198" max="14198" width="10.33203125" style="5" bestFit="1" customWidth="1"/>
    <col min="14199" max="14199" width="11.33203125" style="5" bestFit="1" customWidth="1"/>
    <col min="14200" max="14200" width="10.33203125" style="5" bestFit="1" customWidth="1"/>
    <col min="14201" max="14201" width="11.33203125" style="5" bestFit="1" customWidth="1"/>
    <col min="14202" max="14202" width="10.33203125" style="5" bestFit="1" customWidth="1"/>
    <col min="14203" max="14203" width="11.33203125" style="5" bestFit="1" customWidth="1"/>
    <col min="14204" max="14204" width="10.33203125" style="5" bestFit="1" customWidth="1"/>
    <col min="14205" max="14205" width="11.33203125" style="5" bestFit="1" customWidth="1"/>
    <col min="14206" max="14206" width="10.33203125" style="5" bestFit="1" customWidth="1"/>
    <col min="14207" max="14207" width="11.33203125" style="5" bestFit="1" customWidth="1"/>
    <col min="14208" max="14208" width="10.33203125" style="5" bestFit="1" customWidth="1"/>
    <col min="14209" max="14451" width="9.06640625" style="5"/>
    <col min="14452" max="14452" width="15.06640625" style="5" customWidth="1"/>
    <col min="14453" max="14453" width="11.33203125" style="5" bestFit="1" customWidth="1"/>
    <col min="14454" max="14454" width="10.33203125" style="5" bestFit="1" customWidth="1"/>
    <col min="14455" max="14455" width="11.33203125" style="5" bestFit="1" customWidth="1"/>
    <col min="14456" max="14456" width="10.33203125" style="5" bestFit="1" customWidth="1"/>
    <col min="14457" max="14457" width="11.33203125" style="5" bestFit="1" customWidth="1"/>
    <col min="14458" max="14458" width="10.33203125" style="5" bestFit="1" customWidth="1"/>
    <col min="14459" max="14459" width="11.33203125" style="5" bestFit="1" customWidth="1"/>
    <col min="14460" max="14460" width="10.33203125" style="5" bestFit="1" customWidth="1"/>
    <col min="14461" max="14461" width="11.33203125" style="5" bestFit="1" customWidth="1"/>
    <col min="14462" max="14462" width="10.33203125" style="5" bestFit="1" customWidth="1"/>
    <col min="14463" max="14463" width="11.33203125" style="5" bestFit="1" customWidth="1"/>
    <col min="14464" max="14464" width="10.33203125" style="5" bestFit="1" customWidth="1"/>
    <col min="14465" max="14707" width="9.06640625" style="5"/>
    <col min="14708" max="14708" width="15.06640625" style="5" customWidth="1"/>
    <col min="14709" max="14709" width="11.33203125" style="5" bestFit="1" customWidth="1"/>
    <col min="14710" max="14710" width="10.33203125" style="5" bestFit="1" customWidth="1"/>
    <col min="14711" max="14711" width="11.33203125" style="5" bestFit="1" customWidth="1"/>
    <col min="14712" max="14712" width="10.33203125" style="5" bestFit="1" customWidth="1"/>
    <col min="14713" max="14713" width="11.33203125" style="5" bestFit="1" customWidth="1"/>
    <col min="14714" max="14714" width="10.33203125" style="5" bestFit="1" customWidth="1"/>
    <col min="14715" max="14715" width="11.33203125" style="5" bestFit="1" customWidth="1"/>
    <col min="14716" max="14716" width="10.33203125" style="5" bestFit="1" customWidth="1"/>
    <col min="14717" max="14717" width="11.33203125" style="5" bestFit="1" customWidth="1"/>
    <col min="14718" max="14718" width="10.33203125" style="5" bestFit="1" customWidth="1"/>
    <col min="14719" max="14719" width="11.33203125" style="5" bestFit="1" customWidth="1"/>
    <col min="14720" max="14720" width="10.33203125" style="5" bestFit="1" customWidth="1"/>
    <col min="14721" max="14963" width="9.06640625" style="5"/>
    <col min="14964" max="14964" width="15.06640625" style="5" customWidth="1"/>
    <col min="14965" max="14965" width="11.33203125" style="5" bestFit="1" customWidth="1"/>
    <col min="14966" max="14966" width="10.33203125" style="5" bestFit="1" customWidth="1"/>
    <col min="14967" max="14967" width="11.33203125" style="5" bestFit="1" customWidth="1"/>
    <col min="14968" max="14968" width="10.33203125" style="5" bestFit="1" customWidth="1"/>
    <col min="14969" max="14969" width="11.33203125" style="5" bestFit="1" customWidth="1"/>
    <col min="14970" max="14970" width="10.33203125" style="5" bestFit="1" customWidth="1"/>
    <col min="14971" max="14971" width="11.33203125" style="5" bestFit="1" customWidth="1"/>
    <col min="14972" max="14972" width="10.33203125" style="5" bestFit="1" customWidth="1"/>
    <col min="14973" max="14973" width="11.33203125" style="5" bestFit="1" customWidth="1"/>
    <col min="14974" max="14974" width="10.33203125" style="5" bestFit="1" customWidth="1"/>
    <col min="14975" max="14975" width="11.33203125" style="5" bestFit="1" customWidth="1"/>
    <col min="14976" max="14976" width="10.33203125" style="5" bestFit="1" customWidth="1"/>
    <col min="14977" max="15219" width="9.06640625" style="5"/>
    <col min="15220" max="15220" width="15.06640625" style="5" customWidth="1"/>
    <col min="15221" max="15221" width="11.33203125" style="5" bestFit="1" customWidth="1"/>
    <col min="15222" max="15222" width="10.33203125" style="5" bestFit="1" customWidth="1"/>
    <col min="15223" max="15223" width="11.33203125" style="5" bestFit="1" customWidth="1"/>
    <col min="15224" max="15224" width="10.33203125" style="5" bestFit="1" customWidth="1"/>
    <col min="15225" max="15225" width="11.33203125" style="5" bestFit="1" customWidth="1"/>
    <col min="15226" max="15226" width="10.33203125" style="5" bestFit="1" customWidth="1"/>
    <col min="15227" max="15227" width="11.33203125" style="5" bestFit="1" customWidth="1"/>
    <col min="15228" max="15228" width="10.33203125" style="5" bestFit="1" customWidth="1"/>
    <col min="15229" max="15229" width="11.33203125" style="5" bestFit="1" customWidth="1"/>
    <col min="15230" max="15230" width="10.33203125" style="5" bestFit="1" customWidth="1"/>
    <col min="15231" max="15231" width="11.33203125" style="5" bestFit="1" customWidth="1"/>
    <col min="15232" max="15232" width="10.33203125" style="5" bestFit="1" customWidth="1"/>
    <col min="15233" max="15475" width="9.06640625" style="5"/>
    <col min="15476" max="15476" width="15.06640625" style="5" customWidth="1"/>
    <col min="15477" max="15477" width="11.33203125" style="5" bestFit="1" customWidth="1"/>
    <col min="15478" max="15478" width="10.33203125" style="5" bestFit="1" customWidth="1"/>
    <col min="15479" max="15479" width="11.33203125" style="5" bestFit="1" customWidth="1"/>
    <col min="15480" max="15480" width="10.33203125" style="5" bestFit="1" customWidth="1"/>
    <col min="15481" max="15481" width="11.33203125" style="5" bestFit="1" customWidth="1"/>
    <col min="15482" max="15482" width="10.33203125" style="5" bestFit="1" customWidth="1"/>
    <col min="15483" max="15483" width="11.33203125" style="5" bestFit="1" customWidth="1"/>
    <col min="15484" max="15484" width="10.33203125" style="5" bestFit="1" customWidth="1"/>
    <col min="15485" max="15485" width="11.33203125" style="5" bestFit="1" customWidth="1"/>
    <col min="15486" max="15486" width="10.33203125" style="5" bestFit="1" customWidth="1"/>
    <col min="15487" max="15487" width="11.33203125" style="5" bestFit="1" customWidth="1"/>
    <col min="15488" max="15488" width="10.33203125" style="5" bestFit="1" customWidth="1"/>
    <col min="15489" max="15731" width="9.06640625" style="5"/>
    <col min="15732" max="15732" width="15.06640625" style="5" customWidth="1"/>
    <col min="15733" max="15733" width="11.33203125" style="5" bestFit="1" customWidth="1"/>
    <col min="15734" max="15734" width="10.33203125" style="5" bestFit="1" customWidth="1"/>
    <col min="15735" max="15735" width="11.33203125" style="5" bestFit="1" customWidth="1"/>
    <col min="15736" max="15736" width="10.33203125" style="5" bestFit="1" customWidth="1"/>
    <col min="15737" max="15737" width="11.33203125" style="5" bestFit="1" customWidth="1"/>
    <col min="15738" max="15738" width="10.33203125" style="5" bestFit="1" customWidth="1"/>
    <col min="15739" max="15739" width="11.33203125" style="5" bestFit="1" customWidth="1"/>
    <col min="15740" max="15740" width="10.33203125" style="5" bestFit="1" customWidth="1"/>
    <col min="15741" max="15741" width="11.33203125" style="5" bestFit="1" customWidth="1"/>
    <col min="15742" max="15742" width="10.33203125" style="5" bestFit="1" customWidth="1"/>
    <col min="15743" max="15743" width="11.33203125" style="5" bestFit="1" customWidth="1"/>
    <col min="15744" max="15744" width="10.33203125" style="5" bestFit="1" customWidth="1"/>
    <col min="15745" max="15987" width="9.06640625" style="5"/>
    <col min="15988" max="15988" width="15.06640625" style="5" customWidth="1"/>
    <col min="15989" max="15989" width="11.33203125" style="5" bestFit="1" customWidth="1"/>
    <col min="15990" max="15990" width="10.33203125" style="5" bestFit="1" customWidth="1"/>
    <col min="15991" max="15991" width="11.33203125" style="5" bestFit="1" customWidth="1"/>
    <col min="15992" max="15992" width="10.33203125" style="5" bestFit="1" customWidth="1"/>
    <col min="15993" max="15993" width="11.33203125" style="5" bestFit="1" customWidth="1"/>
    <col min="15994" max="15994" width="10.33203125" style="5" bestFit="1" customWidth="1"/>
    <col min="15995" max="15995" width="11.33203125" style="5" bestFit="1" customWidth="1"/>
    <col min="15996" max="15996" width="10.33203125" style="5" bestFit="1" customWidth="1"/>
    <col min="15997" max="15997" width="11.33203125" style="5" bestFit="1" customWidth="1"/>
    <col min="15998" max="15998" width="10.33203125" style="5" bestFit="1" customWidth="1"/>
    <col min="15999" max="15999" width="11.33203125" style="5" bestFit="1" customWidth="1"/>
    <col min="16000" max="16000" width="10.33203125" style="5" bestFit="1" customWidth="1"/>
    <col min="16001" max="16280" width="9.06640625" style="5"/>
    <col min="16281" max="16384" width="9.06640625" style="5" customWidth="1"/>
  </cols>
  <sheetData>
    <row r="1" spans="1:27" ht="30.5" customHeight="1" x14ac:dyDescent="0.45">
      <c r="A1" s="264" t="s">
        <v>140</v>
      </c>
      <c r="B1" s="264"/>
      <c r="C1" s="264"/>
      <c r="D1" s="264"/>
      <c r="E1" s="264"/>
      <c r="F1" s="264"/>
      <c r="G1" s="264"/>
      <c r="H1" s="264"/>
      <c r="I1" s="264"/>
      <c r="J1" s="264"/>
      <c r="K1" s="264"/>
      <c r="L1" s="264"/>
      <c r="M1" s="264"/>
      <c r="N1" s="264"/>
      <c r="O1" s="264"/>
      <c r="P1" s="264"/>
      <c r="Q1" s="264"/>
      <c r="R1" s="264"/>
    </row>
    <row r="2" spans="1:27" ht="20.2" customHeight="1" x14ac:dyDescent="0.45">
      <c r="A2" s="33"/>
      <c r="B2" s="33"/>
      <c r="C2" s="33"/>
      <c r="D2" s="33"/>
      <c r="E2" s="33"/>
      <c r="F2" s="33"/>
      <c r="G2" s="33"/>
      <c r="H2" s="33"/>
      <c r="I2" s="33"/>
      <c r="J2" s="33"/>
      <c r="K2" s="33"/>
      <c r="L2" s="33"/>
      <c r="M2" s="33"/>
      <c r="N2" s="33"/>
      <c r="O2" s="33"/>
      <c r="P2" s="33"/>
      <c r="Q2" s="33"/>
      <c r="R2" s="33"/>
    </row>
    <row r="3" spans="1:27" ht="20.2" customHeight="1" thickBot="1" x14ac:dyDescent="0.5">
      <c r="A3" s="33"/>
      <c r="B3" s="33"/>
      <c r="C3" s="33"/>
      <c r="D3" s="33"/>
      <c r="E3" s="33"/>
      <c r="F3" s="33"/>
      <c r="G3" s="33"/>
      <c r="H3" s="33"/>
      <c r="I3" s="33"/>
      <c r="J3" s="33"/>
      <c r="K3" s="33"/>
      <c r="L3" s="33"/>
      <c r="M3" s="33"/>
      <c r="N3" s="33"/>
      <c r="O3" s="33"/>
      <c r="P3" s="33"/>
      <c r="Q3" s="33"/>
      <c r="R3" s="33"/>
    </row>
    <row r="4" spans="1:27" ht="20.2" customHeight="1" thickBot="1" x14ac:dyDescent="0.5">
      <c r="A4" s="265" t="s">
        <v>51</v>
      </c>
      <c r="B4" s="266"/>
      <c r="C4" s="266"/>
      <c r="D4" s="266"/>
      <c r="E4" s="266"/>
      <c r="F4" s="266"/>
      <c r="G4" s="266"/>
      <c r="H4" s="266"/>
      <c r="I4" s="266"/>
      <c r="J4" s="266"/>
      <c r="K4" s="266"/>
      <c r="L4" s="266"/>
      <c r="M4" s="266"/>
      <c r="N4" s="266"/>
      <c r="O4" s="266"/>
      <c r="P4" s="266"/>
      <c r="Q4" s="266"/>
      <c r="R4" s="266"/>
      <c r="S4" s="266"/>
      <c r="T4" s="266"/>
      <c r="U4" s="266"/>
      <c r="V4" s="266"/>
      <c r="W4" s="266"/>
      <c r="X4" s="267"/>
      <c r="Y4" s="267"/>
      <c r="Z4" s="267"/>
      <c r="AA4" s="268"/>
    </row>
    <row r="5" spans="1:27" ht="20.2" customHeight="1" thickTop="1" thickBot="1" x14ac:dyDescent="0.5">
      <c r="A5" s="36"/>
      <c r="B5" s="37" t="s">
        <v>7</v>
      </c>
      <c r="C5" s="37" t="s">
        <v>8</v>
      </c>
      <c r="D5" s="37" t="s">
        <v>9</v>
      </c>
      <c r="E5" s="37" t="s">
        <v>10</v>
      </c>
      <c r="F5" s="37" t="s">
        <v>11</v>
      </c>
      <c r="G5" s="37" t="s">
        <v>12</v>
      </c>
      <c r="H5" s="37" t="s">
        <v>13</v>
      </c>
      <c r="I5" s="37" t="s">
        <v>14</v>
      </c>
      <c r="J5" s="37" t="s">
        <v>15</v>
      </c>
      <c r="K5" s="37" t="s">
        <v>16</v>
      </c>
      <c r="L5" s="37" t="s">
        <v>17</v>
      </c>
      <c r="M5" s="37" t="s">
        <v>18</v>
      </c>
      <c r="N5" s="37" t="s">
        <v>19</v>
      </c>
      <c r="O5" s="37" t="s">
        <v>20</v>
      </c>
      <c r="P5" s="37" t="s">
        <v>21</v>
      </c>
      <c r="Q5" s="37" t="s">
        <v>22</v>
      </c>
      <c r="R5" s="37" t="s">
        <v>23</v>
      </c>
      <c r="S5" s="37" t="s">
        <v>24</v>
      </c>
      <c r="T5" s="37" t="s">
        <v>25</v>
      </c>
      <c r="U5" s="37" t="s">
        <v>26</v>
      </c>
      <c r="V5" s="37" t="s">
        <v>27</v>
      </c>
      <c r="W5" s="37" t="s">
        <v>28</v>
      </c>
      <c r="X5" s="37" t="s">
        <v>29</v>
      </c>
      <c r="Y5" s="37" t="s">
        <v>30</v>
      </c>
      <c r="Z5" s="37" t="s">
        <v>136</v>
      </c>
      <c r="AA5" s="38" t="s">
        <v>137</v>
      </c>
    </row>
    <row r="6" spans="1:27" ht="20.2" customHeight="1" thickTop="1" x14ac:dyDescent="0.45">
      <c r="A6" s="36" t="s">
        <v>52</v>
      </c>
      <c r="B6" s="39">
        <f t="shared" ref="B6:T6" si="0">B99+B192</f>
        <v>606</v>
      </c>
      <c r="C6" s="39">
        <f t="shared" si="0"/>
        <v>656</v>
      </c>
      <c r="D6" s="39">
        <f t="shared" si="0"/>
        <v>822</v>
      </c>
      <c r="E6" s="39">
        <f t="shared" si="0"/>
        <v>908</v>
      </c>
      <c r="F6" s="39">
        <f t="shared" si="0"/>
        <v>1004</v>
      </c>
      <c r="G6" s="39">
        <f t="shared" si="0"/>
        <v>1016</v>
      </c>
      <c r="H6" s="39">
        <f t="shared" si="0"/>
        <v>1066</v>
      </c>
      <c r="I6" s="39">
        <f t="shared" si="0"/>
        <v>1082</v>
      </c>
      <c r="J6" s="39">
        <f t="shared" si="0"/>
        <v>984</v>
      </c>
      <c r="K6" s="39">
        <f t="shared" si="0"/>
        <v>1164</v>
      </c>
      <c r="L6" s="39">
        <f t="shared" si="0"/>
        <v>1188</v>
      </c>
      <c r="M6" s="39">
        <f t="shared" si="0"/>
        <v>1232</v>
      </c>
      <c r="N6" s="39">
        <f t="shared" si="0"/>
        <v>1439</v>
      </c>
      <c r="O6" s="39">
        <f t="shared" si="0"/>
        <v>1558</v>
      </c>
      <c r="P6" s="39">
        <f t="shared" si="0"/>
        <v>1533</v>
      </c>
      <c r="Q6" s="39">
        <f t="shared" si="0"/>
        <v>1415</v>
      </c>
      <c r="R6" s="39">
        <f t="shared" si="0"/>
        <v>1307</v>
      </c>
      <c r="S6" s="40">
        <f t="shared" si="0"/>
        <v>1228</v>
      </c>
      <c r="T6" s="39">
        <f t="shared" si="0"/>
        <v>1232</v>
      </c>
      <c r="U6" s="39">
        <f t="shared" ref="U6:V22" si="1">SUM(U99,U192)</f>
        <v>1915</v>
      </c>
      <c r="V6" s="39">
        <f t="shared" si="1"/>
        <v>1722</v>
      </c>
      <c r="W6" s="39">
        <v>2766</v>
      </c>
      <c r="X6" s="39">
        <v>3682</v>
      </c>
      <c r="Y6" s="39">
        <v>7088</v>
      </c>
      <c r="Z6" s="128">
        <v>6243</v>
      </c>
      <c r="AA6" s="129">
        <v>4012</v>
      </c>
    </row>
    <row r="7" spans="1:27" ht="20.2" customHeight="1" x14ac:dyDescent="0.45">
      <c r="A7" s="36" t="s">
        <v>53</v>
      </c>
      <c r="B7" s="39">
        <f t="shared" ref="B7:T7" si="2">B100+B193</f>
        <v>11269</v>
      </c>
      <c r="C7" s="39">
        <f t="shared" si="2"/>
        <v>11924</v>
      </c>
      <c r="D7" s="39">
        <f t="shared" si="2"/>
        <v>13130</v>
      </c>
      <c r="E7" s="39">
        <f t="shared" si="2"/>
        <v>15523</v>
      </c>
      <c r="F7" s="39">
        <f t="shared" si="2"/>
        <v>16597</v>
      </c>
      <c r="G7" s="39">
        <f t="shared" si="2"/>
        <v>17406</v>
      </c>
      <c r="H7" s="39">
        <f t="shared" si="2"/>
        <v>17453</v>
      </c>
      <c r="I7" s="39">
        <f t="shared" si="2"/>
        <v>17005</v>
      </c>
      <c r="J7" s="39">
        <f t="shared" si="2"/>
        <v>16417</v>
      </c>
      <c r="K7" s="39">
        <f t="shared" si="2"/>
        <v>17128</v>
      </c>
      <c r="L7" s="39">
        <f t="shared" si="2"/>
        <v>17625</v>
      </c>
      <c r="M7" s="39">
        <f t="shared" si="2"/>
        <v>18008</v>
      </c>
      <c r="N7" s="39">
        <f t="shared" si="2"/>
        <v>18355</v>
      </c>
      <c r="O7" s="39">
        <f t="shared" si="2"/>
        <v>18525</v>
      </c>
      <c r="P7" s="39">
        <f t="shared" si="2"/>
        <v>18568</v>
      </c>
      <c r="Q7" s="39">
        <f t="shared" si="2"/>
        <v>18294</v>
      </c>
      <c r="R7" s="39">
        <f t="shared" si="2"/>
        <v>18411</v>
      </c>
      <c r="S7" s="39">
        <f t="shared" si="2"/>
        <v>18484</v>
      </c>
      <c r="T7" s="39">
        <f t="shared" si="2"/>
        <v>18721</v>
      </c>
      <c r="U7" s="39">
        <f t="shared" si="1"/>
        <v>19404</v>
      </c>
      <c r="V7" s="39">
        <f t="shared" si="1"/>
        <v>19268</v>
      </c>
      <c r="W7" s="39">
        <v>19189</v>
      </c>
      <c r="X7" s="39">
        <v>18910</v>
      </c>
      <c r="Y7" s="39">
        <v>18820</v>
      </c>
      <c r="Z7" s="128">
        <v>18912</v>
      </c>
      <c r="AA7" s="129">
        <v>19075</v>
      </c>
    </row>
    <row r="8" spans="1:27" ht="20.2" customHeight="1" x14ac:dyDescent="0.45">
      <c r="A8" s="36" t="s">
        <v>54</v>
      </c>
      <c r="B8" s="39">
        <f t="shared" ref="B8:T8" si="3">B101+B194</f>
        <v>17531</v>
      </c>
      <c r="C8" s="39">
        <f t="shared" si="3"/>
        <v>18464</v>
      </c>
      <c r="D8" s="39">
        <f t="shared" si="3"/>
        <v>20455</v>
      </c>
      <c r="E8" s="39">
        <f t="shared" si="3"/>
        <v>22535</v>
      </c>
      <c r="F8" s="39">
        <f t="shared" si="3"/>
        <v>23583</v>
      </c>
      <c r="G8" s="39">
        <f t="shared" si="3"/>
        <v>23835</v>
      </c>
      <c r="H8" s="39">
        <f t="shared" si="3"/>
        <v>24082</v>
      </c>
      <c r="I8" s="39">
        <f t="shared" si="3"/>
        <v>24256</v>
      </c>
      <c r="J8" s="39">
        <f t="shared" si="3"/>
        <v>24284</v>
      </c>
      <c r="K8" s="39">
        <f t="shared" si="3"/>
        <v>25256</v>
      </c>
      <c r="L8" s="39">
        <f t="shared" si="3"/>
        <v>25888</v>
      </c>
      <c r="M8" s="39">
        <f t="shared" si="3"/>
        <v>26770</v>
      </c>
      <c r="N8" s="39">
        <f t="shared" si="3"/>
        <v>27391</v>
      </c>
      <c r="O8" s="39">
        <f t="shared" si="3"/>
        <v>28108</v>
      </c>
      <c r="P8" s="39">
        <f t="shared" si="3"/>
        <v>28591</v>
      </c>
      <c r="Q8" s="39">
        <f t="shared" si="3"/>
        <v>29211</v>
      </c>
      <c r="R8" s="39">
        <f t="shared" si="3"/>
        <v>30010</v>
      </c>
      <c r="S8" s="39">
        <f t="shared" si="3"/>
        <v>30887</v>
      </c>
      <c r="T8" s="39">
        <f t="shared" si="3"/>
        <v>31259</v>
      </c>
      <c r="U8" s="39">
        <f t="shared" si="1"/>
        <v>31565</v>
      </c>
      <c r="V8" s="39">
        <f t="shared" si="1"/>
        <v>32182</v>
      </c>
      <c r="W8" s="39">
        <v>31444</v>
      </c>
      <c r="X8" s="39">
        <v>30718</v>
      </c>
      <c r="Y8" s="39">
        <v>30780</v>
      </c>
      <c r="Z8" s="128">
        <v>30696</v>
      </c>
      <c r="AA8" s="129">
        <v>30635</v>
      </c>
    </row>
    <row r="9" spans="1:27" ht="20.2" customHeight="1" x14ac:dyDescent="0.45">
      <c r="A9" s="36" t="s">
        <v>55</v>
      </c>
      <c r="B9" s="39">
        <f t="shared" ref="B9:T9" si="4">B102+B195</f>
        <v>15323</v>
      </c>
      <c r="C9" s="39">
        <f t="shared" si="4"/>
        <v>15945</v>
      </c>
      <c r="D9" s="39">
        <f t="shared" si="4"/>
        <v>17029</v>
      </c>
      <c r="E9" s="39">
        <f t="shared" si="4"/>
        <v>19096</v>
      </c>
      <c r="F9" s="39">
        <f t="shared" si="4"/>
        <v>20120</v>
      </c>
      <c r="G9" s="39">
        <f t="shared" si="4"/>
        <v>20622</v>
      </c>
      <c r="H9" s="39">
        <f t="shared" si="4"/>
        <v>21922</v>
      </c>
      <c r="I9" s="39">
        <f t="shared" si="4"/>
        <v>22362</v>
      </c>
      <c r="J9" s="39">
        <f t="shared" si="4"/>
        <v>23114</v>
      </c>
      <c r="K9" s="39">
        <f t="shared" si="4"/>
        <v>24844</v>
      </c>
      <c r="L9" s="39">
        <f t="shared" si="4"/>
        <v>26354</v>
      </c>
      <c r="M9" s="39">
        <f t="shared" si="4"/>
        <v>27505</v>
      </c>
      <c r="N9" s="39">
        <f t="shared" si="4"/>
        <v>27786</v>
      </c>
      <c r="O9" s="39">
        <f t="shared" si="4"/>
        <v>27976</v>
      </c>
      <c r="P9" s="39">
        <f t="shared" si="4"/>
        <v>28192</v>
      </c>
      <c r="Q9" s="39">
        <f t="shared" si="4"/>
        <v>28674</v>
      </c>
      <c r="R9" s="39">
        <f t="shared" si="4"/>
        <v>29614</v>
      </c>
      <c r="S9" s="39">
        <f t="shared" si="4"/>
        <v>29900</v>
      </c>
      <c r="T9" s="39">
        <f t="shared" si="4"/>
        <v>30034</v>
      </c>
      <c r="U9" s="39">
        <f t="shared" si="1"/>
        <v>30332</v>
      </c>
      <c r="V9" s="39">
        <f t="shared" si="1"/>
        <v>30409</v>
      </c>
      <c r="W9" s="39">
        <v>29827</v>
      </c>
      <c r="X9" s="39">
        <v>31194</v>
      </c>
      <c r="Y9" s="39">
        <v>31627</v>
      </c>
      <c r="Z9" s="128">
        <v>34111</v>
      </c>
      <c r="AA9" s="129">
        <v>36951</v>
      </c>
    </row>
    <row r="10" spans="1:27" ht="20.2" customHeight="1" x14ac:dyDescent="0.45">
      <c r="A10" s="36" t="s">
        <v>56</v>
      </c>
      <c r="B10" s="39">
        <f t="shared" ref="B10:T10" si="5">B103+B196</f>
        <v>6195</v>
      </c>
      <c r="C10" s="39">
        <f t="shared" si="5"/>
        <v>6140</v>
      </c>
      <c r="D10" s="39">
        <f t="shared" si="5"/>
        <v>6525</v>
      </c>
      <c r="E10" s="39">
        <f t="shared" si="5"/>
        <v>7304</v>
      </c>
      <c r="F10" s="39">
        <f t="shared" si="5"/>
        <v>7579</v>
      </c>
      <c r="G10" s="39">
        <f t="shared" si="5"/>
        <v>7535</v>
      </c>
      <c r="H10" s="39">
        <f t="shared" si="5"/>
        <v>7596</v>
      </c>
      <c r="I10" s="39">
        <f t="shared" si="5"/>
        <v>7837</v>
      </c>
      <c r="J10" s="39">
        <f t="shared" si="5"/>
        <v>7671</v>
      </c>
      <c r="K10" s="39">
        <f t="shared" si="5"/>
        <v>8190</v>
      </c>
      <c r="L10" s="39">
        <f t="shared" si="5"/>
        <v>8602</v>
      </c>
      <c r="M10" s="39">
        <f t="shared" si="5"/>
        <v>8681</v>
      </c>
      <c r="N10" s="39">
        <f t="shared" si="5"/>
        <v>8670</v>
      </c>
      <c r="O10" s="39">
        <f t="shared" si="5"/>
        <v>8579</v>
      </c>
      <c r="P10" s="39">
        <f t="shared" si="5"/>
        <v>8526</v>
      </c>
      <c r="Q10" s="39">
        <f t="shared" si="5"/>
        <v>8058</v>
      </c>
      <c r="R10" s="39">
        <f t="shared" si="5"/>
        <v>8284</v>
      </c>
      <c r="S10" s="39">
        <f t="shared" si="5"/>
        <v>8203</v>
      </c>
      <c r="T10" s="39">
        <f t="shared" si="5"/>
        <v>8470</v>
      </c>
      <c r="U10" s="39">
        <f t="shared" si="1"/>
        <v>8505</v>
      </c>
      <c r="V10" s="39">
        <f t="shared" si="1"/>
        <v>8365</v>
      </c>
      <c r="W10" s="39">
        <v>8572</v>
      </c>
      <c r="X10" s="39">
        <v>8646</v>
      </c>
      <c r="Y10" s="39">
        <v>9049</v>
      </c>
      <c r="Z10" s="128">
        <v>9310</v>
      </c>
      <c r="AA10" s="129">
        <v>9286</v>
      </c>
    </row>
    <row r="11" spans="1:27" ht="20.2" customHeight="1" x14ac:dyDescent="0.45">
      <c r="A11" s="36" t="s">
        <v>57</v>
      </c>
      <c r="B11" s="39">
        <f t="shared" ref="B11:O11" si="6">B104+B197</f>
        <v>5816</v>
      </c>
      <c r="C11" s="39">
        <f t="shared" si="6"/>
        <v>5969</v>
      </c>
      <c r="D11" s="39">
        <f t="shared" si="6"/>
        <v>6306</v>
      </c>
      <c r="E11" s="39">
        <f t="shared" si="6"/>
        <v>7625</v>
      </c>
      <c r="F11" s="39">
        <f t="shared" si="6"/>
        <v>8209</v>
      </c>
      <c r="G11" s="39">
        <f t="shared" si="6"/>
        <v>8657</v>
      </c>
      <c r="H11" s="39">
        <f t="shared" si="6"/>
        <v>9100</v>
      </c>
      <c r="I11" s="39">
        <f t="shared" si="6"/>
        <v>8792</v>
      </c>
      <c r="J11" s="39">
        <f t="shared" si="6"/>
        <v>8632</v>
      </c>
      <c r="K11" s="39">
        <f t="shared" si="6"/>
        <v>8943</v>
      </c>
      <c r="L11" s="39">
        <f t="shared" si="6"/>
        <v>9246</v>
      </c>
      <c r="M11" s="39">
        <f t="shared" si="6"/>
        <v>9400</v>
      </c>
      <c r="N11" s="39">
        <f t="shared" si="6"/>
        <v>9342</v>
      </c>
      <c r="O11" s="39">
        <f t="shared" si="6"/>
        <v>9154</v>
      </c>
      <c r="P11" s="39">
        <v>9180</v>
      </c>
      <c r="Q11" s="39">
        <v>9430</v>
      </c>
      <c r="R11" s="39">
        <f t="shared" ref="R11:T22" si="7">R104+R197</f>
        <v>9602</v>
      </c>
      <c r="S11" s="39">
        <f t="shared" si="7"/>
        <v>9044</v>
      </c>
      <c r="T11" s="39">
        <f t="shared" si="7"/>
        <v>8840</v>
      </c>
      <c r="U11" s="39">
        <f t="shared" si="1"/>
        <v>8948</v>
      </c>
      <c r="V11" s="39">
        <f t="shared" si="1"/>
        <v>9323</v>
      </c>
      <c r="W11" s="39">
        <v>8056</v>
      </c>
      <c r="X11" s="39">
        <v>7711</v>
      </c>
      <c r="Y11" s="39">
        <v>8201</v>
      </c>
      <c r="Z11" s="128">
        <v>8234</v>
      </c>
      <c r="AA11" s="129">
        <v>8272</v>
      </c>
    </row>
    <row r="12" spans="1:27" ht="20.2" customHeight="1" x14ac:dyDescent="0.45">
      <c r="A12" s="36" t="s">
        <v>58</v>
      </c>
      <c r="B12" s="39">
        <f t="shared" ref="B12:O12" si="8">B105+B198</f>
        <v>168</v>
      </c>
      <c r="C12" s="39">
        <f t="shared" si="8"/>
        <v>171</v>
      </c>
      <c r="D12" s="39">
        <f t="shared" si="8"/>
        <v>192</v>
      </c>
      <c r="E12" s="39">
        <f t="shared" si="8"/>
        <v>218</v>
      </c>
      <c r="F12" s="39">
        <f t="shared" si="8"/>
        <v>192</v>
      </c>
      <c r="G12" s="39">
        <f t="shared" si="8"/>
        <v>189</v>
      </c>
      <c r="H12" s="39">
        <f t="shared" si="8"/>
        <v>170</v>
      </c>
      <c r="I12" s="39">
        <f t="shared" si="8"/>
        <v>158</v>
      </c>
      <c r="J12" s="39">
        <f t="shared" si="8"/>
        <v>164</v>
      </c>
      <c r="K12" s="39">
        <f t="shared" si="8"/>
        <v>160</v>
      </c>
      <c r="L12" s="39">
        <f t="shared" si="8"/>
        <v>155</v>
      </c>
      <c r="M12" s="39">
        <f t="shared" si="8"/>
        <v>157</v>
      </c>
      <c r="N12" s="39">
        <f t="shared" si="8"/>
        <v>161</v>
      </c>
      <c r="O12" s="39">
        <f t="shared" si="8"/>
        <v>133</v>
      </c>
      <c r="P12" s="39">
        <v>114</v>
      </c>
      <c r="Q12" s="39">
        <v>126</v>
      </c>
      <c r="R12" s="39">
        <f t="shared" si="7"/>
        <v>139</v>
      </c>
      <c r="S12" s="39">
        <f t="shared" si="7"/>
        <v>142</v>
      </c>
      <c r="T12" s="39">
        <f t="shared" si="7"/>
        <v>165</v>
      </c>
      <c r="U12" s="39">
        <f t="shared" si="1"/>
        <v>222</v>
      </c>
      <c r="V12" s="39">
        <f t="shared" si="1"/>
        <v>200</v>
      </c>
      <c r="W12" s="39">
        <v>261</v>
      </c>
      <c r="X12" s="39">
        <v>278</v>
      </c>
      <c r="Y12" s="39">
        <v>340</v>
      </c>
      <c r="Z12" s="128">
        <v>328</v>
      </c>
      <c r="AA12" s="129">
        <v>358</v>
      </c>
    </row>
    <row r="13" spans="1:27" ht="20.2" customHeight="1" x14ac:dyDescent="0.45">
      <c r="A13" s="36" t="s">
        <v>59</v>
      </c>
      <c r="B13" s="39">
        <f t="shared" ref="B13:O13" si="9">B106+B199</f>
        <v>17187</v>
      </c>
      <c r="C13" s="39">
        <f t="shared" si="9"/>
        <v>18451</v>
      </c>
      <c r="D13" s="39">
        <f t="shared" si="9"/>
        <v>20056</v>
      </c>
      <c r="E13" s="39">
        <f t="shared" si="9"/>
        <v>22064</v>
      </c>
      <c r="F13" s="39">
        <f t="shared" si="9"/>
        <v>23234</v>
      </c>
      <c r="G13" s="39">
        <f t="shared" si="9"/>
        <v>24664</v>
      </c>
      <c r="H13" s="39">
        <f t="shared" si="9"/>
        <v>25446</v>
      </c>
      <c r="I13" s="39">
        <f t="shared" si="9"/>
        <v>26151</v>
      </c>
      <c r="J13" s="39">
        <f t="shared" si="9"/>
        <v>26767</v>
      </c>
      <c r="K13" s="39">
        <f t="shared" si="9"/>
        <v>27939</v>
      </c>
      <c r="L13" s="39">
        <f t="shared" si="9"/>
        <v>28717</v>
      </c>
      <c r="M13" s="39">
        <f t="shared" si="9"/>
        <v>29222</v>
      </c>
      <c r="N13" s="39">
        <f t="shared" si="9"/>
        <v>29735</v>
      </c>
      <c r="O13" s="39">
        <f t="shared" si="9"/>
        <v>30113</v>
      </c>
      <c r="P13" s="39">
        <f t="shared" ref="P13:Q22" si="10">P106+P199</f>
        <v>30509</v>
      </c>
      <c r="Q13" s="39">
        <f t="shared" si="10"/>
        <v>30283</v>
      </c>
      <c r="R13" s="39">
        <f t="shared" si="7"/>
        <v>31746</v>
      </c>
      <c r="S13" s="39">
        <f t="shared" si="7"/>
        <v>32404</v>
      </c>
      <c r="T13" s="39">
        <f t="shared" si="7"/>
        <v>33746</v>
      </c>
      <c r="U13" s="39">
        <f t="shared" si="1"/>
        <v>35031</v>
      </c>
      <c r="V13" s="39">
        <f t="shared" si="1"/>
        <v>36971</v>
      </c>
      <c r="W13" s="39">
        <v>38006</v>
      </c>
      <c r="X13" s="39">
        <v>38353</v>
      </c>
      <c r="Y13" s="39">
        <v>38429</v>
      </c>
      <c r="Z13" s="128">
        <v>38178</v>
      </c>
      <c r="AA13" s="129">
        <v>38631</v>
      </c>
    </row>
    <row r="14" spans="1:27" ht="20.2" customHeight="1" x14ac:dyDescent="0.45">
      <c r="A14" s="36" t="s">
        <v>60</v>
      </c>
      <c r="B14" s="39">
        <f t="shared" ref="B14:O14" si="11">B107+B200</f>
        <v>3729</v>
      </c>
      <c r="C14" s="39">
        <f t="shared" si="11"/>
        <v>4101</v>
      </c>
      <c r="D14" s="39">
        <f t="shared" si="11"/>
        <v>4603</v>
      </c>
      <c r="E14" s="39">
        <f t="shared" si="11"/>
        <v>5478</v>
      </c>
      <c r="F14" s="39">
        <f t="shared" si="11"/>
        <v>5906</v>
      </c>
      <c r="G14" s="39">
        <f t="shared" si="11"/>
        <v>6659</v>
      </c>
      <c r="H14" s="39">
        <f t="shared" si="11"/>
        <v>6830</v>
      </c>
      <c r="I14" s="39">
        <f t="shared" si="11"/>
        <v>6333</v>
      </c>
      <c r="J14" s="39">
        <f t="shared" si="11"/>
        <v>6843</v>
      </c>
      <c r="K14" s="39">
        <f t="shared" si="11"/>
        <v>6817</v>
      </c>
      <c r="L14" s="39">
        <f t="shared" si="11"/>
        <v>6521</v>
      </c>
      <c r="M14" s="39">
        <f t="shared" si="11"/>
        <v>6737</v>
      </c>
      <c r="N14" s="39">
        <f t="shared" si="11"/>
        <v>6359</v>
      </c>
      <c r="O14" s="39">
        <f t="shared" si="11"/>
        <v>6021</v>
      </c>
      <c r="P14" s="39">
        <f t="shared" si="10"/>
        <v>5810</v>
      </c>
      <c r="Q14" s="39">
        <f t="shared" si="10"/>
        <v>5342</v>
      </c>
      <c r="R14" s="39">
        <f t="shared" si="7"/>
        <v>5077</v>
      </c>
      <c r="S14" s="39">
        <f t="shared" si="7"/>
        <v>4937</v>
      </c>
      <c r="T14" s="39">
        <f t="shared" si="7"/>
        <v>4861</v>
      </c>
      <c r="U14" s="39">
        <f t="shared" si="1"/>
        <v>5023</v>
      </c>
      <c r="V14" s="39">
        <f t="shared" si="1"/>
        <v>5145</v>
      </c>
      <c r="W14" s="39">
        <v>5293</v>
      </c>
      <c r="X14" s="39">
        <v>5204</v>
      </c>
      <c r="Y14" s="39">
        <v>5473</v>
      </c>
      <c r="Z14" s="128">
        <v>5595</v>
      </c>
      <c r="AA14" s="129">
        <v>5909</v>
      </c>
    </row>
    <row r="15" spans="1:27" ht="20.2" customHeight="1" x14ac:dyDescent="0.45">
      <c r="A15" s="36" t="s">
        <v>61</v>
      </c>
      <c r="B15" s="39">
        <f t="shared" ref="B15:O15" si="12">B108+B201</f>
        <v>0</v>
      </c>
      <c r="C15" s="39">
        <f t="shared" si="12"/>
        <v>0</v>
      </c>
      <c r="D15" s="39">
        <f t="shared" si="12"/>
        <v>0</v>
      </c>
      <c r="E15" s="39">
        <f t="shared" si="12"/>
        <v>0</v>
      </c>
      <c r="F15" s="39">
        <f t="shared" si="12"/>
        <v>0</v>
      </c>
      <c r="G15" s="39">
        <f t="shared" si="12"/>
        <v>56</v>
      </c>
      <c r="H15" s="39">
        <f t="shared" si="12"/>
        <v>112</v>
      </c>
      <c r="I15" s="39">
        <f t="shared" si="12"/>
        <v>198</v>
      </c>
      <c r="J15" s="39">
        <f t="shared" si="12"/>
        <v>289</v>
      </c>
      <c r="K15" s="39">
        <f t="shared" si="12"/>
        <v>322</v>
      </c>
      <c r="L15" s="39">
        <f t="shared" si="12"/>
        <v>361</v>
      </c>
      <c r="M15" s="39">
        <f t="shared" si="12"/>
        <v>360</v>
      </c>
      <c r="N15" s="39">
        <f t="shared" si="12"/>
        <v>387</v>
      </c>
      <c r="O15" s="39">
        <f t="shared" si="12"/>
        <v>416</v>
      </c>
      <c r="P15" s="39">
        <f t="shared" si="10"/>
        <v>425</v>
      </c>
      <c r="Q15" s="39">
        <f t="shared" si="10"/>
        <v>433</v>
      </c>
      <c r="R15" s="39">
        <f t="shared" si="7"/>
        <v>438</v>
      </c>
      <c r="S15" s="39">
        <f t="shared" si="7"/>
        <v>439</v>
      </c>
      <c r="T15" s="39">
        <f t="shared" si="7"/>
        <v>449</v>
      </c>
      <c r="U15" s="39">
        <f t="shared" si="1"/>
        <v>448</v>
      </c>
      <c r="V15" s="39">
        <f t="shared" si="1"/>
        <v>460</v>
      </c>
      <c r="W15" s="39">
        <v>454</v>
      </c>
      <c r="X15" s="39">
        <v>472</v>
      </c>
      <c r="Y15" s="39">
        <v>489</v>
      </c>
      <c r="Z15" s="128">
        <v>525</v>
      </c>
      <c r="AA15" s="129">
        <v>578</v>
      </c>
    </row>
    <row r="16" spans="1:27" ht="20.2" customHeight="1" x14ac:dyDescent="0.45">
      <c r="A16" s="36" t="s">
        <v>62</v>
      </c>
      <c r="B16" s="39">
        <f t="shared" ref="B16:O16" si="13">B109+B202</f>
        <v>2356</v>
      </c>
      <c r="C16" s="39">
        <f t="shared" si="13"/>
        <v>2417</v>
      </c>
      <c r="D16" s="39">
        <f t="shared" si="13"/>
        <v>2453</v>
      </c>
      <c r="E16" s="39">
        <f t="shared" si="13"/>
        <v>3062</v>
      </c>
      <c r="F16" s="39">
        <f t="shared" si="13"/>
        <v>3435</v>
      </c>
      <c r="G16" s="39">
        <f t="shared" si="13"/>
        <v>3467</v>
      </c>
      <c r="H16" s="39">
        <f t="shared" si="13"/>
        <v>3413</v>
      </c>
      <c r="I16" s="39">
        <f t="shared" si="13"/>
        <v>3445</v>
      </c>
      <c r="J16" s="39">
        <f t="shared" si="13"/>
        <v>3431</v>
      </c>
      <c r="K16" s="39">
        <f t="shared" si="13"/>
        <v>3716</v>
      </c>
      <c r="L16" s="39">
        <f t="shared" si="13"/>
        <v>4047</v>
      </c>
      <c r="M16" s="39">
        <f t="shared" si="13"/>
        <v>4355</v>
      </c>
      <c r="N16" s="39">
        <f t="shared" si="13"/>
        <v>4586</v>
      </c>
      <c r="O16" s="39">
        <f t="shared" si="13"/>
        <v>4727</v>
      </c>
      <c r="P16" s="39">
        <f t="shared" si="10"/>
        <v>4621</v>
      </c>
      <c r="Q16" s="39">
        <f t="shared" si="10"/>
        <v>4601</v>
      </c>
      <c r="R16" s="39">
        <f t="shared" si="7"/>
        <v>4490</v>
      </c>
      <c r="S16" s="39">
        <f t="shared" si="7"/>
        <v>4498</v>
      </c>
      <c r="T16" s="39">
        <f t="shared" si="7"/>
        <v>4560</v>
      </c>
      <c r="U16" s="39">
        <f t="shared" si="1"/>
        <v>4742</v>
      </c>
      <c r="V16" s="39">
        <f t="shared" si="1"/>
        <v>4832</v>
      </c>
      <c r="W16" s="39">
        <v>4930</v>
      </c>
      <c r="X16" s="39">
        <v>5042</v>
      </c>
      <c r="Y16" s="39">
        <v>5213</v>
      </c>
      <c r="Z16" s="128">
        <v>5058</v>
      </c>
      <c r="AA16" s="129">
        <v>4930</v>
      </c>
    </row>
    <row r="17" spans="1:28" ht="20.2" customHeight="1" x14ac:dyDescent="0.45">
      <c r="A17" s="36" t="s">
        <v>63</v>
      </c>
      <c r="B17" s="39">
        <f t="shared" ref="B17:O17" si="14">B110+B203</f>
        <v>0</v>
      </c>
      <c r="C17" s="39">
        <f t="shared" si="14"/>
        <v>0</v>
      </c>
      <c r="D17" s="39">
        <f t="shared" si="14"/>
        <v>0</v>
      </c>
      <c r="E17" s="39">
        <f t="shared" si="14"/>
        <v>936</v>
      </c>
      <c r="F17" s="39">
        <f t="shared" si="14"/>
        <v>1830</v>
      </c>
      <c r="G17" s="39">
        <f t="shared" si="14"/>
        <v>3090</v>
      </c>
      <c r="H17" s="39">
        <f t="shared" si="14"/>
        <v>4320</v>
      </c>
      <c r="I17" s="39">
        <f t="shared" si="14"/>
        <v>5103</v>
      </c>
      <c r="J17" s="39">
        <f t="shared" si="14"/>
        <v>5567</v>
      </c>
      <c r="K17" s="39">
        <f t="shared" si="14"/>
        <v>6589</v>
      </c>
      <c r="L17" s="39">
        <f t="shared" si="14"/>
        <v>7384</v>
      </c>
      <c r="M17" s="39">
        <f t="shared" si="14"/>
        <v>8347</v>
      </c>
      <c r="N17" s="39">
        <f t="shared" si="14"/>
        <v>9117</v>
      </c>
      <c r="O17" s="39">
        <f t="shared" si="14"/>
        <v>9697</v>
      </c>
      <c r="P17" s="39">
        <f t="shared" si="10"/>
        <v>10005</v>
      </c>
      <c r="Q17" s="39">
        <f t="shared" si="10"/>
        <v>9945</v>
      </c>
      <c r="R17" s="39">
        <f t="shared" si="7"/>
        <v>10154</v>
      </c>
      <c r="S17" s="39">
        <f t="shared" si="7"/>
        <v>10273</v>
      </c>
      <c r="T17" s="39">
        <f t="shared" si="7"/>
        <v>10348</v>
      </c>
      <c r="U17" s="39">
        <f t="shared" si="1"/>
        <v>10390</v>
      </c>
      <c r="V17" s="39">
        <f t="shared" si="1"/>
        <v>10674</v>
      </c>
      <c r="W17" s="39">
        <v>10969</v>
      </c>
      <c r="X17" s="39">
        <v>11054</v>
      </c>
      <c r="Y17" s="39">
        <v>11678</v>
      </c>
      <c r="Z17" s="128">
        <v>12451</v>
      </c>
      <c r="AA17" s="129">
        <v>13855</v>
      </c>
    </row>
    <row r="18" spans="1:28" ht="20.2" customHeight="1" x14ac:dyDescent="0.45">
      <c r="A18" s="36" t="s">
        <v>64</v>
      </c>
      <c r="B18" s="39">
        <f t="shared" ref="B18:O18" si="15">B111+B204</f>
        <v>25124</v>
      </c>
      <c r="C18" s="39">
        <f t="shared" si="15"/>
        <v>26563</v>
      </c>
      <c r="D18" s="39">
        <f t="shared" si="15"/>
        <v>28198</v>
      </c>
      <c r="E18" s="39">
        <f t="shared" si="15"/>
        <v>30948</v>
      </c>
      <c r="F18" s="39">
        <f t="shared" si="15"/>
        <v>31766</v>
      </c>
      <c r="G18" s="39">
        <f t="shared" si="15"/>
        <v>33690</v>
      </c>
      <c r="H18" s="39">
        <f t="shared" si="15"/>
        <v>35112</v>
      </c>
      <c r="I18" s="39">
        <f t="shared" si="15"/>
        <v>36280</v>
      </c>
      <c r="J18" s="39">
        <f t="shared" si="15"/>
        <v>36958</v>
      </c>
      <c r="K18" s="39">
        <f t="shared" si="15"/>
        <v>38702</v>
      </c>
      <c r="L18" s="39">
        <f t="shared" si="15"/>
        <v>40371</v>
      </c>
      <c r="M18" s="39">
        <f t="shared" si="15"/>
        <v>41431</v>
      </c>
      <c r="N18" s="39">
        <f t="shared" si="15"/>
        <v>42671</v>
      </c>
      <c r="O18" s="39">
        <f t="shared" si="15"/>
        <v>43270</v>
      </c>
      <c r="P18" s="39">
        <f t="shared" si="10"/>
        <v>43484</v>
      </c>
      <c r="Q18" s="39">
        <f t="shared" si="10"/>
        <v>42611</v>
      </c>
      <c r="R18" s="39">
        <f t="shared" si="7"/>
        <v>42786</v>
      </c>
      <c r="S18" s="39">
        <f t="shared" si="7"/>
        <v>42369</v>
      </c>
      <c r="T18" s="39">
        <f t="shared" si="7"/>
        <v>43244</v>
      </c>
      <c r="U18" s="39">
        <f t="shared" si="1"/>
        <v>44199</v>
      </c>
      <c r="V18" s="39">
        <f t="shared" si="1"/>
        <v>45833</v>
      </c>
      <c r="W18" s="39">
        <v>47984</v>
      </c>
      <c r="X18" s="39">
        <v>48814</v>
      </c>
      <c r="Y18" s="39">
        <v>49173</v>
      </c>
      <c r="Z18" s="128">
        <v>49077</v>
      </c>
      <c r="AA18" s="129">
        <v>50771</v>
      </c>
    </row>
    <row r="19" spans="1:28" ht="20.2" customHeight="1" x14ac:dyDescent="0.45">
      <c r="A19" s="36" t="s">
        <v>65</v>
      </c>
      <c r="B19" s="39">
        <f t="shared" ref="B19:O19" si="16">B112+B205</f>
        <v>17773</v>
      </c>
      <c r="C19" s="39">
        <f t="shared" si="16"/>
        <v>18223</v>
      </c>
      <c r="D19" s="39">
        <f t="shared" si="16"/>
        <v>18923</v>
      </c>
      <c r="E19" s="39">
        <f t="shared" si="16"/>
        <v>20034</v>
      </c>
      <c r="F19" s="39">
        <f t="shared" si="16"/>
        <v>20391</v>
      </c>
      <c r="G19" s="39">
        <f t="shared" si="16"/>
        <v>20783</v>
      </c>
      <c r="H19" s="39">
        <f t="shared" si="16"/>
        <v>20566</v>
      </c>
      <c r="I19" s="39">
        <f t="shared" si="16"/>
        <v>20716</v>
      </c>
      <c r="J19" s="39">
        <f t="shared" si="16"/>
        <v>21717</v>
      </c>
      <c r="K19" s="39">
        <f t="shared" si="16"/>
        <v>22601</v>
      </c>
      <c r="L19" s="39">
        <f t="shared" si="16"/>
        <v>24028</v>
      </c>
      <c r="M19" s="39">
        <f t="shared" si="16"/>
        <v>24343</v>
      </c>
      <c r="N19" s="39">
        <f t="shared" si="16"/>
        <v>24042</v>
      </c>
      <c r="O19" s="39">
        <f t="shared" si="16"/>
        <v>24777</v>
      </c>
      <c r="P19" s="39">
        <f t="shared" si="10"/>
        <v>25997</v>
      </c>
      <c r="Q19" s="39">
        <f t="shared" si="10"/>
        <v>26780</v>
      </c>
      <c r="R19" s="39">
        <f t="shared" si="7"/>
        <v>27149</v>
      </c>
      <c r="S19" s="39">
        <f t="shared" si="7"/>
        <v>28272</v>
      </c>
      <c r="T19" s="39">
        <f t="shared" si="7"/>
        <v>29609</v>
      </c>
      <c r="U19" s="39">
        <f t="shared" si="1"/>
        <v>30386</v>
      </c>
      <c r="V19" s="39">
        <f t="shared" si="1"/>
        <v>31785</v>
      </c>
      <c r="W19" s="39">
        <v>33719</v>
      </c>
      <c r="X19" s="39">
        <v>33842</v>
      </c>
      <c r="Y19" s="39">
        <v>34604</v>
      </c>
      <c r="Z19" s="128">
        <v>35612</v>
      </c>
      <c r="AA19" s="129">
        <v>34977</v>
      </c>
    </row>
    <row r="20" spans="1:28" ht="20.2" customHeight="1" x14ac:dyDescent="0.45">
      <c r="A20" s="118" t="s">
        <v>66</v>
      </c>
      <c r="B20" s="39">
        <f t="shared" ref="B20:O20" si="17">B113+B206</f>
        <v>21786</v>
      </c>
      <c r="C20" s="39">
        <f t="shared" si="17"/>
        <v>23439</v>
      </c>
      <c r="D20" s="39">
        <f t="shared" si="17"/>
        <v>24979</v>
      </c>
      <c r="E20" s="39">
        <f t="shared" si="17"/>
        <v>27221</v>
      </c>
      <c r="F20" s="39">
        <f t="shared" si="17"/>
        <v>28610</v>
      </c>
      <c r="G20" s="39">
        <f t="shared" si="17"/>
        <v>33019</v>
      </c>
      <c r="H20" s="39">
        <f t="shared" si="17"/>
        <v>33906</v>
      </c>
      <c r="I20" s="39">
        <f t="shared" si="17"/>
        <v>35061</v>
      </c>
      <c r="J20" s="39">
        <f t="shared" si="17"/>
        <v>36481</v>
      </c>
      <c r="K20" s="39">
        <f t="shared" si="17"/>
        <v>36892</v>
      </c>
      <c r="L20" s="39">
        <f t="shared" si="17"/>
        <v>37835</v>
      </c>
      <c r="M20" s="39">
        <f t="shared" si="17"/>
        <v>38736</v>
      </c>
      <c r="N20" s="39">
        <f t="shared" si="17"/>
        <v>39752</v>
      </c>
      <c r="O20" s="39">
        <f t="shared" si="17"/>
        <v>41194</v>
      </c>
      <c r="P20" s="39">
        <f t="shared" si="10"/>
        <v>42394</v>
      </c>
      <c r="Q20" s="39">
        <f t="shared" si="10"/>
        <v>43757</v>
      </c>
      <c r="R20" s="39">
        <f t="shared" si="7"/>
        <v>45313</v>
      </c>
      <c r="S20" s="39">
        <f t="shared" si="7"/>
        <v>46178</v>
      </c>
      <c r="T20" s="39">
        <f t="shared" si="7"/>
        <v>47058</v>
      </c>
      <c r="U20" s="39">
        <f t="shared" si="1"/>
        <v>47306</v>
      </c>
      <c r="V20" s="39">
        <f t="shared" si="1"/>
        <v>49074</v>
      </c>
      <c r="W20" s="39">
        <v>48785</v>
      </c>
      <c r="X20" s="39">
        <v>47623</v>
      </c>
      <c r="Y20" s="39">
        <v>47839</v>
      </c>
      <c r="Z20" s="128">
        <v>48446</v>
      </c>
      <c r="AA20" s="129">
        <v>48384</v>
      </c>
    </row>
    <row r="21" spans="1:28" ht="20.2" customHeight="1" x14ac:dyDescent="0.45">
      <c r="A21" s="36" t="s">
        <v>67</v>
      </c>
      <c r="B21" s="39">
        <f t="shared" ref="B21:O21" si="18">B114+B207</f>
        <v>55990</v>
      </c>
      <c r="C21" s="39">
        <f t="shared" si="18"/>
        <v>58995</v>
      </c>
      <c r="D21" s="39">
        <f t="shared" si="18"/>
        <v>62944</v>
      </c>
      <c r="E21" s="39">
        <f t="shared" si="18"/>
        <v>68290</v>
      </c>
      <c r="F21" s="39">
        <f t="shared" si="18"/>
        <v>68810</v>
      </c>
      <c r="G21" s="39">
        <f t="shared" si="18"/>
        <v>71224</v>
      </c>
      <c r="H21" s="39">
        <f t="shared" si="18"/>
        <v>72333</v>
      </c>
      <c r="I21" s="39">
        <f t="shared" si="18"/>
        <v>74035</v>
      </c>
      <c r="J21" s="39">
        <f t="shared" si="18"/>
        <v>74731</v>
      </c>
      <c r="K21" s="39">
        <f t="shared" si="18"/>
        <v>77163</v>
      </c>
      <c r="L21" s="39">
        <f t="shared" si="18"/>
        <v>78389</v>
      </c>
      <c r="M21" s="39">
        <f t="shared" si="18"/>
        <v>79683</v>
      </c>
      <c r="N21" s="39">
        <f t="shared" si="18"/>
        <v>81561</v>
      </c>
      <c r="O21" s="39">
        <f t="shared" si="18"/>
        <v>83550</v>
      </c>
      <c r="P21" s="39">
        <f t="shared" si="10"/>
        <v>85188</v>
      </c>
      <c r="Q21" s="39">
        <f t="shared" si="10"/>
        <v>87363</v>
      </c>
      <c r="R21" s="39">
        <f t="shared" si="7"/>
        <v>88560</v>
      </c>
      <c r="S21" s="39">
        <f t="shared" si="7"/>
        <v>89833</v>
      </c>
      <c r="T21" s="39">
        <f t="shared" si="7"/>
        <v>91071</v>
      </c>
      <c r="U21" s="39">
        <f t="shared" si="1"/>
        <v>92810</v>
      </c>
      <c r="V21" s="39">
        <f t="shared" si="1"/>
        <v>94733</v>
      </c>
      <c r="W21" s="39">
        <v>96749</v>
      </c>
      <c r="X21" s="39">
        <v>97371</v>
      </c>
      <c r="Y21" s="39">
        <v>99526</v>
      </c>
      <c r="Z21" s="128">
        <v>102169</v>
      </c>
      <c r="AA21" s="129">
        <v>102873</v>
      </c>
    </row>
    <row r="22" spans="1:28" ht="20.2" customHeight="1" x14ac:dyDescent="0.45">
      <c r="A22" s="36" t="s">
        <v>68</v>
      </c>
      <c r="B22" s="39">
        <f t="shared" ref="B22:O22" si="19">B115+B208</f>
        <v>5344</v>
      </c>
      <c r="C22" s="39">
        <f t="shared" si="19"/>
        <v>5547</v>
      </c>
      <c r="D22" s="39">
        <f t="shared" si="19"/>
        <v>6347</v>
      </c>
      <c r="E22" s="39">
        <f t="shared" si="19"/>
        <v>7348</v>
      </c>
      <c r="F22" s="39">
        <f t="shared" si="19"/>
        <v>7798</v>
      </c>
      <c r="G22" s="39">
        <f t="shared" si="19"/>
        <v>8170</v>
      </c>
      <c r="H22" s="39">
        <f t="shared" si="19"/>
        <v>8327</v>
      </c>
      <c r="I22" s="39">
        <f t="shared" si="19"/>
        <v>7891</v>
      </c>
      <c r="J22" s="39">
        <f t="shared" si="19"/>
        <v>7734</v>
      </c>
      <c r="K22" s="39">
        <f t="shared" si="19"/>
        <v>7817</v>
      </c>
      <c r="L22" s="39">
        <f t="shared" si="19"/>
        <v>7840</v>
      </c>
      <c r="M22" s="39">
        <f t="shared" si="19"/>
        <v>7891</v>
      </c>
      <c r="N22" s="39">
        <f t="shared" si="19"/>
        <v>8050</v>
      </c>
      <c r="O22" s="39">
        <f t="shared" si="19"/>
        <v>8117</v>
      </c>
      <c r="P22" s="39">
        <f t="shared" si="10"/>
        <v>8092</v>
      </c>
      <c r="Q22" s="39">
        <f t="shared" si="10"/>
        <v>8205</v>
      </c>
      <c r="R22" s="39">
        <f t="shared" si="7"/>
        <v>8940</v>
      </c>
      <c r="S22" s="39">
        <f t="shared" si="7"/>
        <v>9579</v>
      </c>
      <c r="T22" s="39">
        <f t="shared" si="7"/>
        <v>10264</v>
      </c>
      <c r="U22" s="39">
        <f t="shared" si="1"/>
        <v>11079</v>
      </c>
      <c r="V22" s="39">
        <f t="shared" si="1"/>
        <v>11748</v>
      </c>
      <c r="W22" s="39">
        <v>12160</v>
      </c>
      <c r="X22" s="39">
        <v>12649</v>
      </c>
      <c r="Y22" s="39">
        <v>13825</v>
      </c>
      <c r="Z22" s="128">
        <v>13768</v>
      </c>
      <c r="AA22" s="129">
        <v>12957</v>
      </c>
    </row>
    <row r="23" spans="1:28" ht="20.2" customHeight="1" x14ac:dyDescent="0.45">
      <c r="A23" s="36" t="s">
        <v>69</v>
      </c>
      <c r="B23" s="39">
        <v>0</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29</v>
      </c>
      <c r="X23" s="39">
        <v>101</v>
      </c>
      <c r="Y23" s="39">
        <v>225</v>
      </c>
      <c r="Z23" s="128">
        <v>354</v>
      </c>
      <c r="AA23" s="129">
        <v>600</v>
      </c>
    </row>
    <row r="24" spans="1:28" ht="20.2" customHeight="1" x14ac:dyDescent="0.45">
      <c r="A24" s="36" t="s">
        <v>70</v>
      </c>
      <c r="B24" s="39">
        <f t="shared" ref="B24:T24" si="20">B117+B210</f>
        <v>22164</v>
      </c>
      <c r="C24" s="39">
        <f t="shared" si="20"/>
        <v>22715</v>
      </c>
      <c r="D24" s="39">
        <f t="shared" si="20"/>
        <v>24186</v>
      </c>
      <c r="E24" s="39">
        <f t="shared" si="20"/>
        <v>25029</v>
      </c>
      <c r="F24" s="39">
        <f t="shared" si="20"/>
        <v>25958</v>
      </c>
      <c r="G24" s="39">
        <f t="shared" si="20"/>
        <v>26181</v>
      </c>
      <c r="H24" s="39">
        <f t="shared" si="20"/>
        <v>27040</v>
      </c>
      <c r="I24" s="39">
        <f t="shared" si="20"/>
        <v>27975</v>
      </c>
      <c r="J24" s="39">
        <f t="shared" si="20"/>
        <v>28842</v>
      </c>
      <c r="K24" s="39">
        <f t="shared" si="20"/>
        <v>30859</v>
      </c>
      <c r="L24" s="39">
        <f t="shared" si="20"/>
        <v>32504</v>
      </c>
      <c r="M24" s="39">
        <f t="shared" si="20"/>
        <v>33746</v>
      </c>
      <c r="N24" s="39">
        <f t="shared" si="20"/>
        <v>34910</v>
      </c>
      <c r="O24" s="39">
        <f t="shared" si="20"/>
        <v>35933</v>
      </c>
      <c r="P24" s="39">
        <f t="shared" si="20"/>
        <v>36232</v>
      </c>
      <c r="Q24" s="39">
        <f t="shared" si="20"/>
        <v>36672</v>
      </c>
      <c r="R24" s="39">
        <f t="shared" si="20"/>
        <v>37929</v>
      </c>
      <c r="S24" s="39">
        <f t="shared" si="20"/>
        <v>39097</v>
      </c>
      <c r="T24" s="39">
        <f t="shared" si="20"/>
        <v>39994</v>
      </c>
      <c r="U24" s="39">
        <f t="shared" ref="U24:V28" si="21">SUM(U117,U210)</f>
        <v>40906</v>
      </c>
      <c r="V24" s="39">
        <f t="shared" si="21"/>
        <v>42288</v>
      </c>
      <c r="W24" s="39">
        <v>42552</v>
      </c>
      <c r="X24" s="39">
        <v>42017</v>
      </c>
      <c r="Y24" s="39">
        <v>41900</v>
      </c>
      <c r="Z24" s="128">
        <v>41444</v>
      </c>
      <c r="AA24" s="129">
        <v>41075</v>
      </c>
    </row>
    <row r="25" spans="1:28" ht="20.2" customHeight="1" x14ac:dyDescent="0.45">
      <c r="A25" s="36" t="s">
        <v>71</v>
      </c>
      <c r="B25" s="39">
        <f t="shared" ref="B25:T25" si="22">B118+B211</f>
        <v>28522</v>
      </c>
      <c r="C25" s="39">
        <f t="shared" si="22"/>
        <v>29653</v>
      </c>
      <c r="D25" s="39">
        <f t="shared" si="22"/>
        <v>31134</v>
      </c>
      <c r="E25" s="39">
        <f t="shared" si="22"/>
        <v>32784</v>
      </c>
      <c r="F25" s="39">
        <f t="shared" si="22"/>
        <v>33460</v>
      </c>
      <c r="G25" s="39">
        <f t="shared" si="22"/>
        <v>34072</v>
      </c>
      <c r="H25" s="39">
        <f t="shared" si="22"/>
        <v>34270</v>
      </c>
      <c r="I25" s="39">
        <f t="shared" si="22"/>
        <v>34207</v>
      </c>
      <c r="J25" s="39">
        <f t="shared" si="22"/>
        <v>34403</v>
      </c>
      <c r="K25" s="39">
        <f t="shared" si="22"/>
        <v>35314</v>
      </c>
      <c r="L25" s="39">
        <f t="shared" si="22"/>
        <v>36237</v>
      </c>
      <c r="M25" s="39">
        <f t="shared" si="22"/>
        <v>36977</v>
      </c>
      <c r="N25" s="39">
        <f t="shared" si="22"/>
        <v>37184</v>
      </c>
      <c r="O25" s="39">
        <f t="shared" si="22"/>
        <v>37586</v>
      </c>
      <c r="P25" s="39">
        <f t="shared" si="22"/>
        <v>37713</v>
      </c>
      <c r="Q25" s="39">
        <f t="shared" si="22"/>
        <v>37322</v>
      </c>
      <c r="R25" s="39">
        <f t="shared" si="22"/>
        <v>38078</v>
      </c>
      <c r="S25" s="39">
        <f t="shared" si="22"/>
        <v>38555</v>
      </c>
      <c r="T25" s="39">
        <f t="shared" si="22"/>
        <v>39117</v>
      </c>
      <c r="U25" s="39">
        <f t="shared" si="21"/>
        <v>39848</v>
      </c>
      <c r="V25" s="39">
        <f t="shared" si="21"/>
        <v>41159</v>
      </c>
      <c r="W25" s="39">
        <v>42499</v>
      </c>
      <c r="X25" s="39">
        <v>43242</v>
      </c>
      <c r="Y25" s="39">
        <v>44481</v>
      </c>
      <c r="Z25" s="128">
        <v>45166</v>
      </c>
      <c r="AA25" s="129">
        <v>45545</v>
      </c>
    </row>
    <row r="26" spans="1:28" ht="20.2" customHeight="1" x14ac:dyDescent="0.45">
      <c r="A26" s="36" t="s">
        <v>72</v>
      </c>
      <c r="B26" s="39">
        <f t="shared" ref="B26:T26" si="23">B119+B212</f>
        <v>9525</v>
      </c>
      <c r="C26" s="39">
        <f t="shared" si="23"/>
        <v>10404</v>
      </c>
      <c r="D26" s="39">
        <f t="shared" si="23"/>
        <v>10872</v>
      </c>
      <c r="E26" s="39">
        <f t="shared" si="23"/>
        <v>12426</v>
      </c>
      <c r="F26" s="39">
        <f t="shared" si="23"/>
        <v>13319</v>
      </c>
      <c r="G26" s="39">
        <f t="shared" si="23"/>
        <v>14061</v>
      </c>
      <c r="H26" s="39">
        <f t="shared" si="23"/>
        <v>14906</v>
      </c>
      <c r="I26" s="39">
        <f t="shared" si="23"/>
        <v>15152</v>
      </c>
      <c r="J26" s="39">
        <f t="shared" si="23"/>
        <v>15715</v>
      </c>
      <c r="K26" s="39">
        <f t="shared" si="23"/>
        <v>16820</v>
      </c>
      <c r="L26" s="39">
        <f t="shared" si="23"/>
        <v>17572</v>
      </c>
      <c r="M26" s="39">
        <f t="shared" si="23"/>
        <v>18308</v>
      </c>
      <c r="N26" s="39">
        <f t="shared" si="23"/>
        <v>19074</v>
      </c>
      <c r="O26" s="39">
        <f t="shared" si="23"/>
        <v>19189</v>
      </c>
      <c r="P26" s="39">
        <f t="shared" si="23"/>
        <v>18905</v>
      </c>
      <c r="Q26" s="39">
        <f t="shared" si="23"/>
        <v>18897</v>
      </c>
      <c r="R26" s="39">
        <f t="shared" si="23"/>
        <v>18987</v>
      </c>
      <c r="S26" s="39">
        <f t="shared" si="23"/>
        <v>19868</v>
      </c>
      <c r="T26" s="39">
        <f t="shared" si="23"/>
        <v>20298</v>
      </c>
      <c r="U26" s="39">
        <f t="shared" si="21"/>
        <v>21069</v>
      </c>
      <c r="V26" s="39">
        <f t="shared" si="21"/>
        <v>21960</v>
      </c>
      <c r="W26" s="39">
        <v>22872</v>
      </c>
      <c r="X26" s="39">
        <v>22615</v>
      </c>
      <c r="Y26" s="39">
        <v>22647</v>
      </c>
      <c r="Z26" s="128">
        <v>23350</v>
      </c>
      <c r="AA26" s="129">
        <v>24161</v>
      </c>
    </row>
    <row r="27" spans="1:28" ht="20.2" customHeight="1" x14ac:dyDescent="0.45">
      <c r="A27" s="36" t="s">
        <v>73</v>
      </c>
      <c r="B27" s="39">
        <f t="shared" ref="B27:T27" si="24">B120+B213</f>
        <v>12850</v>
      </c>
      <c r="C27" s="39">
        <f t="shared" si="24"/>
        <v>13510</v>
      </c>
      <c r="D27" s="39">
        <f t="shared" si="24"/>
        <v>14313</v>
      </c>
      <c r="E27" s="39">
        <f t="shared" si="24"/>
        <v>16266</v>
      </c>
      <c r="F27" s="39">
        <f t="shared" si="24"/>
        <v>16518</v>
      </c>
      <c r="G27" s="39">
        <f t="shared" si="24"/>
        <v>16830</v>
      </c>
      <c r="H27" s="39">
        <f t="shared" si="24"/>
        <v>16883</v>
      </c>
      <c r="I27" s="39">
        <f t="shared" si="24"/>
        <v>16183</v>
      </c>
      <c r="J27" s="39">
        <f t="shared" si="24"/>
        <v>15695</v>
      </c>
      <c r="K27" s="39">
        <f t="shared" si="24"/>
        <v>15568</v>
      </c>
      <c r="L27" s="39">
        <f t="shared" si="24"/>
        <v>15845</v>
      </c>
      <c r="M27" s="39">
        <f t="shared" si="24"/>
        <v>15888</v>
      </c>
      <c r="N27" s="39">
        <f t="shared" si="24"/>
        <v>16094</v>
      </c>
      <c r="O27" s="39">
        <f t="shared" si="24"/>
        <v>16376</v>
      </c>
      <c r="P27" s="39">
        <f t="shared" si="24"/>
        <v>16079</v>
      </c>
      <c r="Q27" s="39">
        <f t="shared" si="24"/>
        <v>15574</v>
      </c>
      <c r="R27" s="39">
        <f t="shared" si="24"/>
        <v>15587</v>
      </c>
      <c r="S27" s="39">
        <f t="shared" si="24"/>
        <v>15877</v>
      </c>
      <c r="T27" s="39">
        <f t="shared" si="24"/>
        <v>16321</v>
      </c>
      <c r="U27" s="39">
        <f t="shared" si="21"/>
        <v>16491</v>
      </c>
      <c r="V27" s="39">
        <f t="shared" si="21"/>
        <v>16922</v>
      </c>
      <c r="W27" s="39">
        <v>17234</v>
      </c>
      <c r="X27" s="39">
        <v>17671</v>
      </c>
      <c r="Y27" s="39">
        <v>17994</v>
      </c>
      <c r="Z27" s="128">
        <v>16982</v>
      </c>
      <c r="AA27" s="129">
        <v>15979</v>
      </c>
    </row>
    <row r="28" spans="1:28" ht="20.2" customHeight="1" x14ac:dyDescent="0.45">
      <c r="A28" s="36" t="s">
        <v>74</v>
      </c>
      <c r="B28" s="39">
        <f t="shared" ref="B28:T28" si="25">B121+B214</f>
        <v>38527</v>
      </c>
      <c r="C28" s="39">
        <f t="shared" si="25"/>
        <v>39578</v>
      </c>
      <c r="D28" s="39">
        <f t="shared" si="25"/>
        <v>43635</v>
      </c>
      <c r="E28" s="39">
        <f t="shared" si="25"/>
        <v>46794</v>
      </c>
      <c r="F28" s="39">
        <f t="shared" si="25"/>
        <v>49496</v>
      </c>
      <c r="G28" s="39">
        <f t="shared" si="25"/>
        <v>50691</v>
      </c>
      <c r="H28" s="39">
        <f t="shared" si="25"/>
        <v>51420</v>
      </c>
      <c r="I28" s="39">
        <f t="shared" si="25"/>
        <v>51819</v>
      </c>
      <c r="J28" s="39">
        <f t="shared" si="25"/>
        <v>51989</v>
      </c>
      <c r="K28" s="39">
        <f t="shared" si="25"/>
        <v>53205</v>
      </c>
      <c r="L28" s="39">
        <f t="shared" si="25"/>
        <v>54237</v>
      </c>
      <c r="M28" s="39">
        <f t="shared" si="25"/>
        <v>54507</v>
      </c>
      <c r="N28" s="39">
        <f t="shared" si="25"/>
        <v>54590</v>
      </c>
      <c r="O28" s="39">
        <f t="shared" si="25"/>
        <v>53974</v>
      </c>
      <c r="P28" s="39">
        <f t="shared" si="25"/>
        <v>52879</v>
      </c>
      <c r="Q28" s="39">
        <f t="shared" si="25"/>
        <v>52418</v>
      </c>
      <c r="R28" s="39">
        <f t="shared" si="25"/>
        <v>52122</v>
      </c>
      <c r="S28" s="39">
        <f t="shared" si="25"/>
        <v>53371</v>
      </c>
      <c r="T28" s="39">
        <f t="shared" si="25"/>
        <v>55642</v>
      </c>
      <c r="U28" s="39">
        <f t="shared" si="21"/>
        <v>55660</v>
      </c>
      <c r="V28" s="39">
        <f t="shared" si="21"/>
        <v>55825</v>
      </c>
      <c r="W28" s="39">
        <v>54722</v>
      </c>
      <c r="X28" s="39">
        <v>52791</v>
      </c>
      <c r="Y28" s="39">
        <v>53457</v>
      </c>
      <c r="Z28" s="128">
        <v>53131</v>
      </c>
      <c r="AA28" s="129">
        <v>53500</v>
      </c>
    </row>
    <row r="29" spans="1:28" ht="20.2" hidden="1" customHeight="1" x14ac:dyDescent="0.45">
      <c r="A29" s="36" t="s">
        <v>75</v>
      </c>
      <c r="B29" s="39">
        <f t="shared" ref="B29:T29" si="26">B122+B215</f>
        <v>150</v>
      </c>
      <c r="C29" s="39">
        <f t="shared" si="26"/>
        <v>158</v>
      </c>
      <c r="D29" s="39">
        <f t="shared" si="26"/>
        <v>188</v>
      </c>
      <c r="E29" s="39">
        <f t="shared" si="26"/>
        <v>171</v>
      </c>
      <c r="F29" s="39">
        <f t="shared" si="26"/>
        <v>177</v>
      </c>
      <c r="G29" s="39">
        <f t="shared" si="26"/>
        <v>183</v>
      </c>
      <c r="H29" s="39">
        <f t="shared" si="26"/>
        <v>150</v>
      </c>
      <c r="I29" s="39">
        <f t="shared" si="26"/>
        <v>148</v>
      </c>
      <c r="J29" s="39">
        <f t="shared" si="26"/>
        <v>138</v>
      </c>
      <c r="K29" s="39">
        <f t="shared" si="26"/>
        <v>127</v>
      </c>
      <c r="L29" s="39">
        <f t="shared" si="26"/>
        <v>125</v>
      </c>
      <c r="M29" s="39">
        <f t="shared" si="26"/>
        <v>135</v>
      </c>
      <c r="N29" s="39">
        <f t="shared" si="26"/>
        <v>110</v>
      </c>
      <c r="O29" s="39">
        <f t="shared" si="26"/>
        <v>0</v>
      </c>
      <c r="P29" s="39">
        <f t="shared" si="26"/>
        <v>0</v>
      </c>
      <c r="Q29" s="39">
        <f t="shared" si="26"/>
        <v>0</v>
      </c>
      <c r="R29" s="39">
        <f t="shared" si="26"/>
        <v>0</v>
      </c>
      <c r="S29" s="39">
        <f t="shared" si="26"/>
        <v>0</v>
      </c>
      <c r="T29" s="39">
        <f t="shared" si="26"/>
        <v>0</v>
      </c>
      <c r="U29" s="39">
        <f>U122+U215</f>
        <v>0</v>
      </c>
      <c r="V29" s="39">
        <f>V122+V215</f>
        <v>0</v>
      </c>
      <c r="W29" s="39">
        <v>0</v>
      </c>
      <c r="X29" s="39">
        <v>0</v>
      </c>
      <c r="Y29" s="39">
        <v>0</v>
      </c>
      <c r="Z29" s="128"/>
      <c r="AA29" s="129"/>
    </row>
    <row r="30" spans="1:28" ht="20.2" customHeight="1" x14ac:dyDescent="0.45">
      <c r="A30" s="36"/>
      <c r="B30" s="41"/>
      <c r="C30" s="41"/>
      <c r="D30" s="41"/>
      <c r="E30" s="41"/>
      <c r="F30" s="41"/>
      <c r="G30" s="41"/>
      <c r="H30" s="41"/>
      <c r="I30" s="41"/>
      <c r="J30" s="41"/>
      <c r="K30" s="41"/>
      <c r="L30" s="41"/>
      <c r="M30" s="41"/>
      <c r="N30" s="41"/>
      <c r="O30" s="41"/>
      <c r="P30" s="41"/>
      <c r="Q30" s="41"/>
      <c r="R30" s="41"/>
      <c r="Z30" s="130"/>
      <c r="AA30" s="131"/>
    </row>
    <row r="31" spans="1:28" ht="20.2" customHeight="1" thickBot="1" x14ac:dyDescent="0.5">
      <c r="A31" s="42" t="s">
        <v>6</v>
      </c>
      <c r="B31" s="43">
        <f t="shared" ref="B31:X31" si="27">SUM(B6:B29)</f>
        <v>317935</v>
      </c>
      <c r="C31" s="43">
        <f t="shared" si="27"/>
        <v>333023</v>
      </c>
      <c r="D31" s="43">
        <f t="shared" si="27"/>
        <v>357290</v>
      </c>
      <c r="E31" s="43">
        <f t="shared" si="27"/>
        <v>392060</v>
      </c>
      <c r="F31" s="43">
        <f t="shared" si="27"/>
        <v>407992</v>
      </c>
      <c r="G31" s="43">
        <f t="shared" si="27"/>
        <v>426100</v>
      </c>
      <c r="H31" s="43">
        <f t="shared" si="27"/>
        <v>436423</v>
      </c>
      <c r="I31" s="43">
        <f t="shared" si="27"/>
        <v>442189</v>
      </c>
      <c r="J31" s="43">
        <f t="shared" si="27"/>
        <v>448566</v>
      </c>
      <c r="K31" s="43">
        <f t="shared" si="27"/>
        <v>466136</v>
      </c>
      <c r="L31" s="43">
        <f t="shared" si="27"/>
        <v>481071</v>
      </c>
      <c r="M31" s="43">
        <f t="shared" si="27"/>
        <v>492419</v>
      </c>
      <c r="N31" s="43">
        <f t="shared" si="27"/>
        <v>501366</v>
      </c>
      <c r="O31" s="43">
        <f t="shared" si="27"/>
        <v>508973</v>
      </c>
      <c r="P31" s="43">
        <f t="shared" si="27"/>
        <v>513037</v>
      </c>
      <c r="Q31" s="43">
        <f t="shared" si="27"/>
        <v>515411</v>
      </c>
      <c r="R31" s="43">
        <f t="shared" si="27"/>
        <v>524723</v>
      </c>
      <c r="S31" s="43">
        <f t="shared" si="27"/>
        <v>533438</v>
      </c>
      <c r="T31" s="43">
        <f t="shared" si="27"/>
        <v>545303</v>
      </c>
      <c r="U31" s="43">
        <f t="shared" si="27"/>
        <v>556279</v>
      </c>
      <c r="V31" s="43">
        <f t="shared" si="27"/>
        <v>570878</v>
      </c>
      <c r="W31" s="43">
        <f t="shared" si="27"/>
        <v>579072</v>
      </c>
      <c r="X31" s="43">
        <f t="shared" si="27"/>
        <v>580000</v>
      </c>
      <c r="Y31" s="43">
        <v>592858</v>
      </c>
      <c r="Z31" s="132">
        <v>599140</v>
      </c>
      <c r="AA31" s="132">
        <v>603314</v>
      </c>
      <c r="AB31" s="105"/>
    </row>
    <row r="32" spans="1:28" ht="20.2" customHeight="1" x14ac:dyDescent="0.45">
      <c r="B32" s="41"/>
      <c r="C32" s="41"/>
      <c r="D32" s="41"/>
      <c r="E32" s="41"/>
      <c r="F32" s="41"/>
      <c r="G32" s="41"/>
      <c r="H32" s="41"/>
      <c r="I32" s="41"/>
      <c r="J32" s="41"/>
      <c r="K32" s="41"/>
      <c r="L32" s="41"/>
      <c r="M32" s="41"/>
      <c r="N32" s="41"/>
      <c r="O32" s="41"/>
      <c r="P32" s="41"/>
      <c r="Q32" s="41"/>
      <c r="R32" s="41"/>
    </row>
    <row r="33" spans="1:27" ht="20.2" customHeight="1" x14ac:dyDescent="0.45">
      <c r="B33" s="41"/>
      <c r="C33" s="41"/>
      <c r="D33" s="41"/>
      <c r="E33" s="41"/>
      <c r="F33" s="41"/>
      <c r="G33" s="41"/>
      <c r="H33" s="41"/>
      <c r="I33" s="41"/>
      <c r="J33" s="41"/>
      <c r="K33" s="41"/>
      <c r="L33" s="41"/>
      <c r="M33" s="41"/>
      <c r="N33" s="41"/>
      <c r="O33" s="41"/>
      <c r="P33" s="41"/>
      <c r="Q33" s="41"/>
      <c r="R33" s="41"/>
    </row>
    <row r="34" spans="1:27" ht="20.2" customHeight="1" thickBot="1" x14ac:dyDescent="0.5">
      <c r="A34" s="33"/>
      <c r="B34" s="33"/>
      <c r="C34" s="33"/>
      <c r="D34" s="33"/>
      <c r="E34" s="33"/>
      <c r="F34" s="33"/>
      <c r="G34" s="33"/>
      <c r="H34" s="33"/>
      <c r="I34" s="33"/>
      <c r="J34" s="33"/>
      <c r="K34" s="33"/>
      <c r="L34" s="33"/>
      <c r="M34" s="33"/>
      <c r="N34" s="33"/>
      <c r="O34" s="33"/>
      <c r="P34" s="33"/>
      <c r="Q34" s="33"/>
      <c r="R34" s="33"/>
    </row>
    <row r="35" spans="1:27" ht="20.2" customHeight="1" thickBot="1" x14ac:dyDescent="0.5">
      <c r="A35" s="34"/>
      <c r="B35" s="267" t="s">
        <v>76</v>
      </c>
      <c r="C35" s="267"/>
      <c r="D35" s="267"/>
      <c r="E35" s="267"/>
      <c r="F35" s="267"/>
      <c r="G35" s="267"/>
      <c r="H35" s="267"/>
      <c r="I35" s="267"/>
      <c r="J35" s="267"/>
      <c r="K35" s="267"/>
      <c r="L35" s="267"/>
      <c r="M35" s="267"/>
      <c r="N35" s="267"/>
      <c r="O35" s="267"/>
      <c r="P35" s="267"/>
      <c r="Q35" s="267"/>
      <c r="R35" s="267"/>
      <c r="S35" s="267"/>
      <c r="T35" s="267"/>
      <c r="U35" s="267"/>
      <c r="V35" s="267"/>
      <c r="W35" s="267"/>
      <c r="X35" s="267"/>
      <c r="Y35" s="267"/>
      <c r="Z35" s="267"/>
      <c r="AA35" s="268"/>
    </row>
    <row r="36" spans="1:27" ht="20.2" customHeight="1" thickTop="1" thickBot="1" x14ac:dyDescent="0.5">
      <c r="A36" s="36"/>
      <c r="B36" s="37" t="s">
        <v>7</v>
      </c>
      <c r="C36" s="37" t="s">
        <v>8</v>
      </c>
      <c r="D36" s="37" t="s">
        <v>9</v>
      </c>
      <c r="E36" s="37" t="s">
        <v>10</v>
      </c>
      <c r="F36" s="37" t="s">
        <v>11</v>
      </c>
      <c r="G36" s="37" t="s">
        <v>12</v>
      </c>
      <c r="H36" s="37" t="s">
        <v>13</v>
      </c>
      <c r="I36" s="37" t="s">
        <v>14</v>
      </c>
      <c r="J36" s="37" t="s">
        <v>15</v>
      </c>
      <c r="K36" s="37" t="s">
        <v>16</v>
      </c>
      <c r="L36" s="37" t="s">
        <v>17</v>
      </c>
      <c r="M36" s="37" t="s">
        <v>18</v>
      </c>
      <c r="N36" s="37" t="s">
        <v>19</v>
      </c>
      <c r="O36" s="37" t="s">
        <v>20</v>
      </c>
      <c r="P36" s="37" t="s">
        <v>21</v>
      </c>
      <c r="Q36" s="37" t="s">
        <v>22</v>
      </c>
      <c r="R36" s="37" t="s">
        <v>23</v>
      </c>
      <c r="S36" s="37" t="s">
        <v>24</v>
      </c>
      <c r="T36" s="37" t="s">
        <v>25</v>
      </c>
      <c r="U36" s="37" t="s">
        <v>26</v>
      </c>
      <c r="V36" s="37" t="s">
        <v>27</v>
      </c>
      <c r="W36" s="37" t="s">
        <v>77</v>
      </c>
      <c r="X36" s="37" t="s">
        <v>29</v>
      </c>
      <c r="Y36" s="37" t="s">
        <v>30</v>
      </c>
      <c r="Z36" s="37" t="s">
        <v>136</v>
      </c>
      <c r="AA36" s="38" t="s">
        <v>137</v>
      </c>
    </row>
    <row r="37" spans="1:27" ht="20.2" customHeight="1" thickTop="1" x14ac:dyDescent="0.45">
      <c r="A37" s="36" t="s">
        <v>52</v>
      </c>
      <c r="B37" s="39">
        <f t="shared" ref="B37:T37" si="28">B130+B223</f>
        <v>606</v>
      </c>
      <c r="C37" s="39">
        <f t="shared" si="28"/>
        <v>656</v>
      </c>
      <c r="D37" s="39">
        <f t="shared" si="28"/>
        <v>822</v>
      </c>
      <c r="E37" s="39">
        <f t="shared" si="28"/>
        <v>908</v>
      </c>
      <c r="F37" s="39">
        <f t="shared" si="28"/>
        <v>1004</v>
      </c>
      <c r="G37" s="39">
        <f t="shared" si="28"/>
        <v>1016</v>
      </c>
      <c r="H37" s="39">
        <f t="shared" si="28"/>
        <v>1066</v>
      </c>
      <c r="I37" s="39">
        <f t="shared" si="28"/>
        <v>1082</v>
      </c>
      <c r="J37" s="39">
        <f t="shared" si="28"/>
        <v>984</v>
      </c>
      <c r="K37" s="41">
        <f t="shared" si="28"/>
        <v>1164</v>
      </c>
      <c r="L37" s="41">
        <f t="shared" si="28"/>
        <v>1188</v>
      </c>
      <c r="M37" s="41">
        <f t="shared" si="28"/>
        <v>1232</v>
      </c>
      <c r="N37" s="41">
        <f t="shared" si="28"/>
        <v>1439</v>
      </c>
      <c r="O37" s="41">
        <f t="shared" si="28"/>
        <v>1558</v>
      </c>
      <c r="P37" s="41">
        <f t="shared" si="28"/>
        <v>1533</v>
      </c>
      <c r="Q37" s="41">
        <f t="shared" si="28"/>
        <v>1415</v>
      </c>
      <c r="R37" s="41">
        <f t="shared" si="28"/>
        <v>1307</v>
      </c>
      <c r="S37" s="44">
        <f t="shared" si="28"/>
        <v>1228</v>
      </c>
      <c r="T37" s="41">
        <f t="shared" si="28"/>
        <v>1232</v>
      </c>
      <c r="U37" s="41">
        <f t="shared" ref="U37:V60" si="29">SUM(U130,U223)</f>
        <v>1915</v>
      </c>
      <c r="V37" s="39">
        <f t="shared" si="29"/>
        <v>1722</v>
      </c>
      <c r="W37" s="39">
        <v>2766</v>
      </c>
      <c r="X37" s="39">
        <v>3682</v>
      </c>
      <c r="Y37" s="39">
        <v>7088</v>
      </c>
      <c r="Z37" s="128">
        <v>6172</v>
      </c>
      <c r="AA37" s="133">
        <v>3830</v>
      </c>
    </row>
    <row r="38" spans="1:27" ht="20.2" customHeight="1" x14ac:dyDescent="0.45">
      <c r="A38" s="36" t="s">
        <v>53</v>
      </c>
      <c r="B38" s="41">
        <f t="shared" ref="B38:T38" si="30">B131+B224</f>
        <v>10630</v>
      </c>
      <c r="C38" s="41">
        <f t="shared" si="30"/>
        <v>11276</v>
      </c>
      <c r="D38" s="41">
        <f t="shared" si="30"/>
        <v>12457</v>
      </c>
      <c r="E38" s="41">
        <f t="shared" si="30"/>
        <v>14660</v>
      </c>
      <c r="F38" s="41">
        <f t="shared" si="30"/>
        <v>15532</v>
      </c>
      <c r="G38" s="41">
        <f t="shared" si="30"/>
        <v>16353</v>
      </c>
      <c r="H38" s="41">
        <f t="shared" si="30"/>
        <v>16284</v>
      </c>
      <c r="I38" s="41">
        <f t="shared" si="30"/>
        <v>15746</v>
      </c>
      <c r="J38" s="41">
        <f t="shared" si="30"/>
        <v>14998</v>
      </c>
      <c r="K38" s="41">
        <f t="shared" si="30"/>
        <v>15584</v>
      </c>
      <c r="L38" s="41">
        <f t="shared" si="30"/>
        <v>16089</v>
      </c>
      <c r="M38" s="41">
        <f t="shared" si="30"/>
        <v>16474</v>
      </c>
      <c r="N38" s="41">
        <f t="shared" si="30"/>
        <v>16725</v>
      </c>
      <c r="O38" s="41">
        <f t="shared" si="30"/>
        <v>16836</v>
      </c>
      <c r="P38" s="41">
        <f t="shared" si="30"/>
        <v>16898</v>
      </c>
      <c r="Q38" s="41">
        <f t="shared" si="30"/>
        <v>16645</v>
      </c>
      <c r="R38" s="41">
        <f t="shared" si="30"/>
        <v>16721</v>
      </c>
      <c r="S38" s="41">
        <f t="shared" si="30"/>
        <v>16751</v>
      </c>
      <c r="T38" s="41">
        <f t="shared" si="30"/>
        <v>16953</v>
      </c>
      <c r="U38" s="41">
        <f t="shared" si="29"/>
        <v>17461</v>
      </c>
      <c r="V38" s="39">
        <f t="shared" si="29"/>
        <v>17379</v>
      </c>
      <c r="W38" s="39">
        <v>17413</v>
      </c>
      <c r="X38" s="39">
        <v>17187</v>
      </c>
      <c r="Y38" s="39">
        <v>17064</v>
      </c>
      <c r="Z38" s="128">
        <v>17189</v>
      </c>
      <c r="AA38" s="133">
        <v>17446</v>
      </c>
    </row>
    <row r="39" spans="1:27" ht="20.2" customHeight="1" x14ac:dyDescent="0.45">
      <c r="A39" s="36" t="s">
        <v>54</v>
      </c>
      <c r="B39" s="41">
        <f t="shared" ref="B39:T39" si="31">B132+B225</f>
        <v>14987</v>
      </c>
      <c r="C39" s="41">
        <f t="shared" si="31"/>
        <v>15800</v>
      </c>
      <c r="D39" s="41">
        <f t="shared" si="31"/>
        <v>17718</v>
      </c>
      <c r="E39" s="41">
        <f t="shared" si="31"/>
        <v>19584</v>
      </c>
      <c r="F39" s="41">
        <f t="shared" si="31"/>
        <v>20621</v>
      </c>
      <c r="G39" s="41">
        <f t="shared" si="31"/>
        <v>20929</v>
      </c>
      <c r="H39" s="41">
        <f t="shared" si="31"/>
        <v>21047</v>
      </c>
      <c r="I39" s="41">
        <f t="shared" si="31"/>
        <v>20859</v>
      </c>
      <c r="J39" s="41">
        <f t="shared" si="31"/>
        <v>20774</v>
      </c>
      <c r="K39" s="41">
        <f t="shared" si="31"/>
        <v>21689</v>
      </c>
      <c r="L39" s="41">
        <f t="shared" si="31"/>
        <v>22286</v>
      </c>
      <c r="M39" s="41">
        <f t="shared" si="31"/>
        <v>23168</v>
      </c>
      <c r="N39" s="41">
        <f t="shared" si="31"/>
        <v>23687</v>
      </c>
      <c r="O39" s="41">
        <f t="shared" si="31"/>
        <v>24367</v>
      </c>
      <c r="P39" s="41">
        <f t="shared" si="31"/>
        <v>24790</v>
      </c>
      <c r="Q39" s="41">
        <f t="shared" si="31"/>
        <v>25235</v>
      </c>
      <c r="R39" s="41">
        <f t="shared" si="31"/>
        <v>25883</v>
      </c>
      <c r="S39" s="41">
        <f t="shared" si="31"/>
        <v>26721</v>
      </c>
      <c r="T39" s="41">
        <f t="shared" si="31"/>
        <v>27155</v>
      </c>
      <c r="U39" s="41">
        <f t="shared" si="29"/>
        <v>27349</v>
      </c>
      <c r="V39" s="39">
        <f t="shared" si="29"/>
        <v>27828</v>
      </c>
      <c r="W39" s="39">
        <v>27017</v>
      </c>
      <c r="X39" s="39">
        <v>26189</v>
      </c>
      <c r="Y39" s="39">
        <v>25710</v>
      </c>
      <c r="Z39" s="128">
        <v>25118</v>
      </c>
      <c r="AA39" s="133">
        <v>24802</v>
      </c>
    </row>
    <row r="40" spans="1:27" ht="20.2" customHeight="1" x14ac:dyDescent="0.45">
      <c r="A40" s="36" t="s">
        <v>55</v>
      </c>
      <c r="B40" s="41">
        <f t="shared" ref="B40:T40" si="32">B133+B226</f>
        <v>13638</v>
      </c>
      <c r="C40" s="41">
        <f t="shared" si="32"/>
        <v>14204</v>
      </c>
      <c r="D40" s="41">
        <f t="shared" si="32"/>
        <v>15170</v>
      </c>
      <c r="E40" s="41">
        <f t="shared" si="32"/>
        <v>17132</v>
      </c>
      <c r="F40" s="41">
        <f t="shared" si="32"/>
        <v>18065</v>
      </c>
      <c r="G40" s="41">
        <f t="shared" si="32"/>
        <v>18572</v>
      </c>
      <c r="H40" s="41">
        <f t="shared" si="32"/>
        <v>19848</v>
      </c>
      <c r="I40" s="41">
        <f t="shared" si="32"/>
        <v>20032</v>
      </c>
      <c r="J40" s="41">
        <f t="shared" si="32"/>
        <v>20720</v>
      </c>
      <c r="K40" s="41">
        <f t="shared" si="32"/>
        <v>22410</v>
      </c>
      <c r="L40" s="41">
        <f t="shared" si="32"/>
        <v>23839</v>
      </c>
      <c r="M40" s="41">
        <f t="shared" si="32"/>
        <v>24871</v>
      </c>
      <c r="N40" s="41">
        <f t="shared" si="32"/>
        <v>25122</v>
      </c>
      <c r="O40" s="41">
        <f t="shared" si="32"/>
        <v>25416</v>
      </c>
      <c r="P40" s="41">
        <f t="shared" si="32"/>
        <v>25678</v>
      </c>
      <c r="Q40" s="41">
        <f t="shared" si="32"/>
        <v>26195</v>
      </c>
      <c r="R40" s="41">
        <f t="shared" si="32"/>
        <v>26918</v>
      </c>
      <c r="S40" s="41">
        <f t="shared" si="32"/>
        <v>27069</v>
      </c>
      <c r="T40" s="41">
        <f t="shared" si="32"/>
        <v>27128</v>
      </c>
      <c r="U40" s="41">
        <f t="shared" si="29"/>
        <v>27291</v>
      </c>
      <c r="V40" s="39">
        <f t="shared" si="29"/>
        <v>27361</v>
      </c>
      <c r="W40" s="39">
        <v>26686</v>
      </c>
      <c r="X40" s="39">
        <v>28061</v>
      </c>
      <c r="Y40" s="39">
        <v>28490</v>
      </c>
      <c r="Z40" s="128">
        <v>31018</v>
      </c>
      <c r="AA40" s="133">
        <v>33715</v>
      </c>
    </row>
    <row r="41" spans="1:27" ht="20.2" customHeight="1" x14ac:dyDescent="0.45">
      <c r="A41" s="36" t="s">
        <v>56</v>
      </c>
      <c r="B41" s="41">
        <f t="shared" ref="B41:T41" si="33">B134+B227</f>
        <v>5916</v>
      </c>
      <c r="C41" s="41">
        <f t="shared" si="33"/>
        <v>5854</v>
      </c>
      <c r="D41" s="41">
        <f t="shared" si="33"/>
        <v>6180</v>
      </c>
      <c r="E41" s="41">
        <f t="shared" si="33"/>
        <v>6873</v>
      </c>
      <c r="F41" s="41">
        <f t="shared" si="33"/>
        <v>7068</v>
      </c>
      <c r="G41" s="41">
        <f t="shared" si="33"/>
        <v>6979</v>
      </c>
      <c r="H41" s="41">
        <f t="shared" si="33"/>
        <v>7043</v>
      </c>
      <c r="I41" s="41">
        <f t="shared" si="33"/>
        <v>7116</v>
      </c>
      <c r="J41" s="41">
        <f t="shared" si="33"/>
        <v>7042</v>
      </c>
      <c r="K41" s="41">
        <f t="shared" si="33"/>
        <v>7572</v>
      </c>
      <c r="L41" s="41">
        <f t="shared" si="33"/>
        <v>7998</v>
      </c>
      <c r="M41" s="41">
        <f t="shared" si="33"/>
        <v>7975</v>
      </c>
      <c r="N41" s="41">
        <f t="shared" si="33"/>
        <v>7898</v>
      </c>
      <c r="O41" s="41">
        <f t="shared" si="33"/>
        <v>7762</v>
      </c>
      <c r="P41" s="41">
        <f t="shared" si="33"/>
        <v>7719</v>
      </c>
      <c r="Q41" s="41">
        <f t="shared" si="33"/>
        <v>7159</v>
      </c>
      <c r="R41" s="41">
        <f t="shared" si="33"/>
        <v>7237</v>
      </c>
      <c r="S41" s="41">
        <f t="shared" si="33"/>
        <v>6979</v>
      </c>
      <c r="T41" s="41">
        <f t="shared" si="33"/>
        <v>7164</v>
      </c>
      <c r="U41" s="41">
        <f t="shared" si="29"/>
        <v>7053</v>
      </c>
      <c r="V41" s="39">
        <f t="shared" si="29"/>
        <v>7054</v>
      </c>
      <c r="W41" s="39">
        <v>7133</v>
      </c>
      <c r="X41" s="39">
        <v>7174</v>
      </c>
      <c r="Y41" s="39">
        <v>7276</v>
      </c>
      <c r="Z41" s="128">
        <v>7481</v>
      </c>
      <c r="AA41" s="133">
        <v>7697</v>
      </c>
    </row>
    <row r="42" spans="1:27" ht="20.2" customHeight="1" x14ac:dyDescent="0.45">
      <c r="A42" s="36" t="s">
        <v>57</v>
      </c>
      <c r="B42" s="41">
        <f t="shared" ref="B42:O42" si="34">B135+B228</f>
        <v>5491</v>
      </c>
      <c r="C42" s="41">
        <f t="shared" si="34"/>
        <v>5658</v>
      </c>
      <c r="D42" s="41">
        <f t="shared" si="34"/>
        <v>5932</v>
      </c>
      <c r="E42" s="41">
        <f t="shared" si="34"/>
        <v>7221</v>
      </c>
      <c r="F42" s="41">
        <f t="shared" si="34"/>
        <v>7732</v>
      </c>
      <c r="G42" s="41">
        <f t="shared" si="34"/>
        <v>8105</v>
      </c>
      <c r="H42" s="41">
        <f t="shared" si="34"/>
        <v>8542</v>
      </c>
      <c r="I42" s="41">
        <f t="shared" si="34"/>
        <v>8147</v>
      </c>
      <c r="J42" s="41">
        <f t="shared" si="34"/>
        <v>7913</v>
      </c>
      <c r="K42" s="41">
        <f t="shared" si="34"/>
        <v>8223</v>
      </c>
      <c r="L42" s="41">
        <f t="shared" si="34"/>
        <v>8478</v>
      </c>
      <c r="M42" s="41">
        <f t="shared" si="34"/>
        <v>8582</v>
      </c>
      <c r="N42" s="41">
        <f t="shared" si="34"/>
        <v>8511</v>
      </c>
      <c r="O42" s="41">
        <f t="shared" si="34"/>
        <v>8308</v>
      </c>
      <c r="P42" s="41">
        <v>8326</v>
      </c>
      <c r="Q42" s="41">
        <v>9557</v>
      </c>
      <c r="R42" s="41">
        <f t="shared" ref="R42:T60" si="35">R135+R228</f>
        <v>8708</v>
      </c>
      <c r="S42" s="41">
        <f t="shared" si="35"/>
        <v>8174</v>
      </c>
      <c r="T42" s="41">
        <f t="shared" si="35"/>
        <v>7930</v>
      </c>
      <c r="U42" s="41">
        <f t="shared" si="29"/>
        <v>7950</v>
      </c>
      <c r="V42" s="39">
        <f t="shared" si="29"/>
        <v>8225</v>
      </c>
      <c r="W42" s="39">
        <v>7061</v>
      </c>
      <c r="X42" s="39">
        <v>6609</v>
      </c>
      <c r="Y42" s="39">
        <v>6380</v>
      </c>
      <c r="Z42" s="128">
        <v>6255</v>
      </c>
      <c r="AA42" s="133">
        <v>6701</v>
      </c>
    </row>
    <row r="43" spans="1:27" ht="20.2" customHeight="1" x14ac:dyDescent="0.45">
      <c r="A43" s="36" t="s">
        <v>58</v>
      </c>
      <c r="B43" s="41">
        <f t="shared" ref="B43:O43" si="36">B136+B229</f>
        <v>168</v>
      </c>
      <c r="C43" s="41">
        <f t="shared" si="36"/>
        <v>171</v>
      </c>
      <c r="D43" s="41">
        <f t="shared" si="36"/>
        <v>192</v>
      </c>
      <c r="E43" s="41">
        <f t="shared" si="36"/>
        <v>218</v>
      </c>
      <c r="F43" s="41">
        <f t="shared" si="36"/>
        <v>192</v>
      </c>
      <c r="G43" s="41">
        <f t="shared" si="36"/>
        <v>189</v>
      </c>
      <c r="H43" s="41">
        <f t="shared" si="36"/>
        <v>170</v>
      </c>
      <c r="I43" s="41">
        <f t="shared" si="36"/>
        <v>158</v>
      </c>
      <c r="J43" s="41">
        <f t="shared" si="36"/>
        <v>164</v>
      </c>
      <c r="K43" s="41">
        <f t="shared" si="36"/>
        <v>160</v>
      </c>
      <c r="L43" s="41">
        <f t="shared" si="36"/>
        <v>155</v>
      </c>
      <c r="M43" s="41">
        <f t="shared" si="36"/>
        <v>157</v>
      </c>
      <c r="N43" s="41">
        <f t="shared" si="36"/>
        <v>161</v>
      </c>
      <c r="O43" s="41">
        <f t="shared" si="36"/>
        <v>133</v>
      </c>
      <c r="P43" s="41">
        <v>114</v>
      </c>
      <c r="Q43" s="41">
        <v>126</v>
      </c>
      <c r="R43" s="41">
        <f t="shared" si="35"/>
        <v>139</v>
      </c>
      <c r="S43" s="41">
        <f t="shared" si="35"/>
        <v>142</v>
      </c>
      <c r="T43" s="41">
        <f t="shared" si="35"/>
        <v>165</v>
      </c>
      <c r="U43" s="41">
        <f t="shared" si="29"/>
        <v>222</v>
      </c>
      <c r="V43" s="39">
        <f t="shared" si="29"/>
        <v>200</v>
      </c>
      <c r="W43" s="39">
        <v>261</v>
      </c>
      <c r="X43" s="39">
        <v>267</v>
      </c>
      <c r="Y43" s="39">
        <v>330</v>
      </c>
      <c r="Z43" s="128">
        <v>315</v>
      </c>
      <c r="AA43" s="133">
        <v>339</v>
      </c>
    </row>
    <row r="44" spans="1:27" ht="20.2" customHeight="1" x14ac:dyDescent="0.45">
      <c r="A44" s="36" t="s">
        <v>59</v>
      </c>
      <c r="B44" s="41">
        <f t="shared" ref="B44:O44" si="37">B137+B230</f>
        <v>14855</v>
      </c>
      <c r="C44" s="41">
        <f t="shared" si="37"/>
        <v>15914</v>
      </c>
      <c r="D44" s="41">
        <f t="shared" si="37"/>
        <v>17477</v>
      </c>
      <c r="E44" s="41">
        <f t="shared" si="37"/>
        <v>19374</v>
      </c>
      <c r="F44" s="41">
        <f t="shared" si="37"/>
        <v>20572</v>
      </c>
      <c r="G44" s="41">
        <f t="shared" si="37"/>
        <v>21863</v>
      </c>
      <c r="H44" s="41">
        <f t="shared" si="37"/>
        <v>22459</v>
      </c>
      <c r="I44" s="41">
        <f t="shared" si="37"/>
        <v>22848</v>
      </c>
      <c r="J44" s="41">
        <f t="shared" si="37"/>
        <v>23359</v>
      </c>
      <c r="K44" s="41">
        <f t="shared" si="37"/>
        <v>24160</v>
      </c>
      <c r="L44" s="41">
        <f t="shared" si="37"/>
        <v>24676</v>
      </c>
      <c r="M44" s="41">
        <f t="shared" si="37"/>
        <v>25051</v>
      </c>
      <c r="N44" s="41">
        <f t="shared" si="37"/>
        <v>25400</v>
      </c>
      <c r="O44" s="41">
        <f t="shared" si="37"/>
        <v>25744</v>
      </c>
      <c r="P44" s="41">
        <f t="shared" ref="P44:Q60" si="38">P137+P230</f>
        <v>26068</v>
      </c>
      <c r="Q44" s="41">
        <f t="shared" si="38"/>
        <v>25909</v>
      </c>
      <c r="R44" s="41">
        <f t="shared" si="35"/>
        <v>27158</v>
      </c>
      <c r="S44" s="41">
        <f t="shared" si="35"/>
        <v>27744</v>
      </c>
      <c r="T44" s="41">
        <f t="shared" si="35"/>
        <v>28796</v>
      </c>
      <c r="U44" s="41">
        <f t="shared" si="29"/>
        <v>29901</v>
      </c>
      <c r="V44" s="39">
        <f t="shared" si="29"/>
        <v>31920</v>
      </c>
      <c r="W44" s="39">
        <v>32607</v>
      </c>
      <c r="X44" s="39">
        <v>32756</v>
      </c>
      <c r="Y44" s="39">
        <v>32733</v>
      </c>
      <c r="Z44" s="128">
        <v>32490</v>
      </c>
      <c r="AA44" s="133">
        <v>33040</v>
      </c>
    </row>
    <row r="45" spans="1:27" ht="20.2" customHeight="1" x14ac:dyDescent="0.45">
      <c r="A45" s="36" t="s">
        <v>60</v>
      </c>
      <c r="B45" s="41">
        <f t="shared" ref="B45:O45" si="39">B138+B231</f>
        <v>3560</v>
      </c>
      <c r="C45" s="41">
        <f t="shared" si="39"/>
        <v>3929</v>
      </c>
      <c r="D45" s="41">
        <f t="shared" si="39"/>
        <v>4416</v>
      </c>
      <c r="E45" s="41">
        <f t="shared" si="39"/>
        <v>5257</v>
      </c>
      <c r="F45" s="41">
        <f t="shared" si="39"/>
        <v>5531</v>
      </c>
      <c r="G45" s="41">
        <f t="shared" si="39"/>
        <v>6291</v>
      </c>
      <c r="H45" s="41">
        <f t="shared" si="39"/>
        <v>6503</v>
      </c>
      <c r="I45" s="41">
        <f t="shared" si="39"/>
        <v>6013</v>
      </c>
      <c r="J45" s="41">
        <f t="shared" si="39"/>
        <v>6493</v>
      </c>
      <c r="K45" s="41">
        <f t="shared" si="39"/>
        <v>6444</v>
      </c>
      <c r="L45" s="41">
        <f t="shared" si="39"/>
        <v>6194</v>
      </c>
      <c r="M45" s="41">
        <f t="shared" si="39"/>
        <v>6414</v>
      </c>
      <c r="N45" s="41">
        <f t="shared" si="39"/>
        <v>6002</v>
      </c>
      <c r="O45" s="41">
        <f t="shared" si="39"/>
        <v>5684</v>
      </c>
      <c r="P45" s="41">
        <f t="shared" si="38"/>
        <v>5494</v>
      </c>
      <c r="Q45" s="41">
        <f t="shared" si="38"/>
        <v>5079</v>
      </c>
      <c r="R45" s="41">
        <f t="shared" si="35"/>
        <v>4888</v>
      </c>
      <c r="S45" s="41">
        <f t="shared" si="35"/>
        <v>4752</v>
      </c>
      <c r="T45" s="41">
        <f t="shared" si="35"/>
        <v>4683</v>
      </c>
      <c r="U45" s="41">
        <f t="shared" si="29"/>
        <v>4856</v>
      </c>
      <c r="V45" s="39">
        <f t="shared" si="29"/>
        <v>4963</v>
      </c>
      <c r="W45" s="39">
        <v>5107</v>
      </c>
      <c r="X45" s="39">
        <v>5032</v>
      </c>
      <c r="Y45" s="39">
        <v>5298</v>
      </c>
      <c r="Z45" s="128">
        <v>5425</v>
      </c>
      <c r="AA45" s="133">
        <v>5743</v>
      </c>
    </row>
    <row r="46" spans="1:27" ht="20.2" customHeight="1" x14ac:dyDescent="0.45">
      <c r="A46" s="36" t="s">
        <v>61</v>
      </c>
      <c r="B46" s="41">
        <f t="shared" ref="B46:O46" si="40">B139+B232</f>
        <v>0</v>
      </c>
      <c r="C46" s="41">
        <f t="shared" si="40"/>
        <v>0</v>
      </c>
      <c r="D46" s="41">
        <f t="shared" si="40"/>
        <v>0</v>
      </c>
      <c r="E46" s="41">
        <f t="shared" si="40"/>
        <v>0</v>
      </c>
      <c r="F46" s="41">
        <f t="shared" si="40"/>
        <v>0</v>
      </c>
      <c r="G46" s="41">
        <f t="shared" si="40"/>
        <v>56</v>
      </c>
      <c r="H46" s="41">
        <f t="shared" si="40"/>
        <v>112</v>
      </c>
      <c r="I46" s="41">
        <f t="shared" si="40"/>
        <v>198</v>
      </c>
      <c r="J46" s="41">
        <f t="shared" si="40"/>
        <v>289</v>
      </c>
      <c r="K46" s="41">
        <f t="shared" si="40"/>
        <v>322</v>
      </c>
      <c r="L46" s="41">
        <f t="shared" si="40"/>
        <v>361</v>
      </c>
      <c r="M46" s="41">
        <f t="shared" si="40"/>
        <v>360</v>
      </c>
      <c r="N46" s="41">
        <f t="shared" si="40"/>
        <v>387</v>
      </c>
      <c r="O46" s="41">
        <f t="shared" si="40"/>
        <v>416</v>
      </c>
      <c r="P46" s="41">
        <f t="shared" si="38"/>
        <v>425</v>
      </c>
      <c r="Q46" s="41">
        <f t="shared" si="38"/>
        <v>433</v>
      </c>
      <c r="R46" s="41">
        <f t="shared" si="35"/>
        <v>438</v>
      </c>
      <c r="S46" s="41">
        <f t="shared" si="35"/>
        <v>439</v>
      </c>
      <c r="T46" s="41">
        <f t="shared" si="35"/>
        <v>449</v>
      </c>
      <c r="U46" s="41">
        <f t="shared" si="29"/>
        <v>448</v>
      </c>
      <c r="V46" s="39">
        <f t="shared" si="29"/>
        <v>458</v>
      </c>
      <c r="W46" s="39">
        <v>447</v>
      </c>
      <c r="X46" s="39">
        <v>464</v>
      </c>
      <c r="Y46" s="39">
        <v>484</v>
      </c>
      <c r="Z46" s="128">
        <v>513</v>
      </c>
      <c r="AA46" s="133">
        <v>553</v>
      </c>
    </row>
    <row r="47" spans="1:27" ht="20.2" customHeight="1" x14ac:dyDescent="0.45">
      <c r="A47" s="36" t="s">
        <v>62</v>
      </c>
      <c r="B47" s="41">
        <f t="shared" ref="B47:O47" si="41">B140+B233</f>
        <v>2356</v>
      </c>
      <c r="C47" s="41">
        <f t="shared" si="41"/>
        <v>2417</v>
      </c>
      <c r="D47" s="41">
        <f t="shared" si="41"/>
        <v>2453</v>
      </c>
      <c r="E47" s="41">
        <f t="shared" si="41"/>
        <v>3062</v>
      </c>
      <c r="F47" s="41">
        <f t="shared" si="41"/>
        <v>3435</v>
      </c>
      <c r="G47" s="41">
        <f t="shared" si="41"/>
        <v>3467</v>
      </c>
      <c r="H47" s="41">
        <f t="shared" si="41"/>
        <v>3413</v>
      </c>
      <c r="I47" s="41">
        <f t="shared" si="41"/>
        <v>3445</v>
      </c>
      <c r="J47" s="41">
        <f t="shared" si="41"/>
        <v>3405</v>
      </c>
      <c r="K47" s="41">
        <f t="shared" si="41"/>
        <v>3653</v>
      </c>
      <c r="L47" s="41">
        <f t="shared" si="41"/>
        <v>3952</v>
      </c>
      <c r="M47" s="41">
        <f t="shared" si="41"/>
        <v>4202</v>
      </c>
      <c r="N47" s="41">
        <f t="shared" si="41"/>
        <v>4377</v>
      </c>
      <c r="O47" s="41">
        <f t="shared" si="41"/>
        <v>4476</v>
      </c>
      <c r="P47" s="41">
        <f t="shared" si="38"/>
        <v>4365</v>
      </c>
      <c r="Q47" s="41">
        <f t="shared" si="38"/>
        <v>4346</v>
      </c>
      <c r="R47" s="41">
        <f t="shared" si="35"/>
        <v>4234</v>
      </c>
      <c r="S47" s="41">
        <f t="shared" si="35"/>
        <v>4225</v>
      </c>
      <c r="T47" s="41">
        <f t="shared" si="35"/>
        <v>4259</v>
      </c>
      <c r="U47" s="41">
        <f t="shared" si="29"/>
        <v>4423</v>
      </c>
      <c r="V47" s="39">
        <f t="shared" si="29"/>
        <v>4515</v>
      </c>
      <c r="W47" s="39">
        <v>4584</v>
      </c>
      <c r="X47" s="39">
        <v>4726</v>
      </c>
      <c r="Y47" s="39">
        <v>4879</v>
      </c>
      <c r="Z47" s="128">
        <v>4750</v>
      </c>
      <c r="AA47" s="133">
        <v>4632</v>
      </c>
    </row>
    <row r="48" spans="1:27" ht="20.2" customHeight="1" x14ac:dyDescent="0.45">
      <c r="A48" s="36" t="s">
        <v>63</v>
      </c>
      <c r="B48" s="41">
        <f t="shared" ref="B48:O48" si="42">B141+B234</f>
        <v>0</v>
      </c>
      <c r="C48" s="41">
        <f t="shared" si="42"/>
        <v>0</v>
      </c>
      <c r="D48" s="41">
        <f t="shared" si="42"/>
        <v>0</v>
      </c>
      <c r="E48" s="41">
        <f t="shared" si="42"/>
        <v>936</v>
      </c>
      <c r="F48" s="41">
        <f t="shared" si="42"/>
        <v>1830</v>
      </c>
      <c r="G48" s="41">
        <f t="shared" si="42"/>
        <v>3078</v>
      </c>
      <c r="H48" s="41">
        <f t="shared" si="42"/>
        <v>4297</v>
      </c>
      <c r="I48" s="41">
        <f t="shared" si="42"/>
        <v>5013</v>
      </c>
      <c r="J48" s="41">
        <f t="shared" si="42"/>
        <v>5400</v>
      </c>
      <c r="K48" s="41">
        <f t="shared" si="42"/>
        <v>6244</v>
      </c>
      <c r="L48" s="41">
        <f t="shared" si="42"/>
        <v>6971</v>
      </c>
      <c r="M48" s="41">
        <f t="shared" si="42"/>
        <v>7905</v>
      </c>
      <c r="N48" s="41">
        <f t="shared" si="42"/>
        <v>8603</v>
      </c>
      <c r="O48" s="41">
        <f t="shared" si="42"/>
        <v>9103</v>
      </c>
      <c r="P48" s="41">
        <f t="shared" si="38"/>
        <v>9342</v>
      </c>
      <c r="Q48" s="41">
        <f t="shared" si="38"/>
        <v>9222</v>
      </c>
      <c r="R48" s="41">
        <f t="shared" si="35"/>
        <v>9405</v>
      </c>
      <c r="S48" s="41">
        <f t="shared" si="35"/>
        <v>9432</v>
      </c>
      <c r="T48" s="41">
        <f t="shared" si="35"/>
        <v>9536</v>
      </c>
      <c r="U48" s="41">
        <f t="shared" si="29"/>
        <v>9577</v>
      </c>
      <c r="V48" s="39">
        <f t="shared" si="29"/>
        <v>9859</v>
      </c>
      <c r="W48" s="39">
        <v>10022</v>
      </c>
      <c r="X48" s="39">
        <v>10037</v>
      </c>
      <c r="Y48" s="39">
        <v>10681</v>
      </c>
      <c r="Z48" s="128">
        <v>11269</v>
      </c>
      <c r="AA48" s="133">
        <v>12462</v>
      </c>
    </row>
    <row r="49" spans="1:28" ht="20.2" customHeight="1" x14ac:dyDescent="0.45">
      <c r="A49" s="36" t="s">
        <v>64</v>
      </c>
      <c r="B49" s="41">
        <f t="shared" ref="B49:O49" si="43">B142+B235</f>
        <v>21695</v>
      </c>
      <c r="C49" s="41">
        <f t="shared" si="43"/>
        <v>22840</v>
      </c>
      <c r="D49" s="41">
        <f t="shared" si="43"/>
        <v>24141</v>
      </c>
      <c r="E49" s="41">
        <f t="shared" si="43"/>
        <v>26760</v>
      </c>
      <c r="F49" s="41">
        <f t="shared" si="43"/>
        <v>27644</v>
      </c>
      <c r="G49" s="41">
        <f t="shared" si="43"/>
        <v>29509</v>
      </c>
      <c r="H49" s="41">
        <f t="shared" si="43"/>
        <v>30767</v>
      </c>
      <c r="I49" s="41">
        <f t="shared" si="43"/>
        <v>31313</v>
      </c>
      <c r="J49" s="41">
        <f t="shared" si="43"/>
        <v>31711</v>
      </c>
      <c r="K49" s="41">
        <f t="shared" si="43"/>
        <v>33077</v>
      </c>
      <c r="L49" s="41">
        <f t="shared" si="43"/>
        <v>34333</v>
      </c>
      <c r="M49" s="41">
        <f t="shared" si="43"/>
        <v>35092</v>
      </c>
      <c r="N49" s="41">
        <f t="shared" si="43"/>
        <v>35984</v>
      </c>
      <c r="O49" s="41">
        <f t="shared" si="43"/>
        <v>36347</v>
      </c>
      <c r="P49" s="41">
        <f t="shared" si="38"/>
        <v>36412</v>
      </c>
      <c r="Q49" s="41">
        <f t="shared" si="38"/>
        <v>35686</v>
      </c>
      <c r="R49" s="41">
        <f t="shared" si="35"/>
        <v>35957</v>
      </c>
      <c r="S49" s="41">
        <f t="shared" si="35"/>
        <v>35488</v>
      </c>
      <c r="T49" s="41">
        <f t="shared" si="35"/>
        <v>36103</v>
      </c>
      <c r="U49" s="41">
        <f t="shared" si="29"/>
        <v>36582</v>
      </c>
      <c r="V49" s="39">
        <f t="shared" si="29"/>
        <v>38073</v>
      </c>
      <c r="W49" s="39">
        <v>39816</v>
      </c>
      <c r="X49" s="39">
        <v>40225</v>
      </c>
      <c r="Y49" s="39">
        <v>40509</v>
      </c>
      <c r="Z49" s="128">
        <v>40656</v>
      </c>
      <c r="AA49" s="133">
        <v>42296</v>
      </c>
    </row>
    <row r="50" spans="1:28" ht="20.2" customHeight="1" x14ac:dyDescent="0.45">
      <c r="A50" s="36" t="s">
        <v>65</v>
      </c>
      <c r="B50" s="41">
        <f t="shared" ref="B50:O50" si="44">B143+B236</f>
        <v>15185</v>
      </c>
      <c r="C50" s="41">
        <f t="shared" si="44"/>
        <v>15558</v>
      </c>
      <c r="D50" s="41">
        <f t="shared" si="44"/>
        <v>16223</v>
      </c>
      <c r="E50" s="41">
        <f t="shared" si="44"/>
        <v>17253</v>
      </c>
      <c r="F50" s="41">
        <f t="shared" si="44"/>
        <v>17438</v>
      </c>
      <c r="G50" s="41">
        <f t="shared" si="44"/>
        <v>17684</v>
      </c>
      <c r="H50" s="41">
        <f t="shared" si="44"/>
        <v>17302</v>
      </c>
      <c r="I50" s="41">
        <f t="shared" si="44"/>
        <v>17201</v>
      </c>
      <c r="J50" s="41">
        <f t="shared" si="44"/>
        <v>18111</v>
      </c>
      <c r="K50" s="41">
        <f t="shared" si="44"/>
        <v>18712</v>
      </c>
      <c r="L50" s="41">
        <f t="shared" si="44"/>
        <v>20079</v>
      </c>
      <c r="M50" s="41">
        <f t="shared" si="44"/>
        <v>20285</v>
      </c>
      <c r="N50" s="41">
        <f t="shared" si="44"/>
        <v>19861</v>
      </c>
      <c r="O50" s="41">
        <f t="shared" si="44"/>
        <v>20529</v>
      </c>
      <c r="P50" s="41">
        <f t="shared" si="38"/>
        <v>21619</v>
      </c>
      <c r="Q50" s="41">
        <f t="shared" si="38"/>
        <v>22253</v>
      </c>
      <c r="R50" s="41">
        <f t="shared" si="35"/>
        <v>22472</v>
      </c>
      <c r="S50" s="41">
        <f t="shared" si="35"/>
        <v>23228</v>
      </c>
      <c r="T50" s="41">
        <f t="shared" si="35"/>
        <v>24270</v>
      </c>
      <c r="U50" s="41">
        <f t="shared" si="29"/>
        <v>24788</v>
      </c>
      <c r="V50" s="39">
        <f t="shared" si="29"/>
        <v>26052</v>
      </c>
      <c r="W50" s="39">
        <v>26982</v>
      </c>
      <c r="X50" s="39">
        <v>27257</v>
      </c>
      <c r="Y50" s="39">
        <v>28205</v>
      </c>
      <c r="Z50" s="128">
        <v>29060</v>
      </c>
      <c r="AA50" s="133">
        <v>28624</v>
      </c>
    </row>
    <row r="51" spans="1:28" ht="20.2" customHeight="1" x14ac:dyDescent="0.45">
      <c r="A51" s="118" t="s">
        <v>66</v>
      </c>
      <c r="B51" s="41">
        <f t="shared" ref="B51:O51" si="45">B144+B237</f>
        <v>21736</v>
      </c>
      <c r="C51" s="41">
        <f t="shared" si="45"/>
        <v>23199</v>
      </c>
      <c r="D51" s="41">
        <f t="shared" si="45"/>
        <v>24583</v>
      </c>
      <c r="E51" s="41">
        <f t="shared" si="45"/>
        <v>26765</v>
      </c>
      <c r="F51" s="41">
        <f t="shared" si="45"/>
        <v>28040</v>
      </c>
      <c r="G51" s="41">
        <f t="shared" si="45"/>
        <v>32246</v>
      </c>
      <c r="H51" s="41">
        <f t="shared" si="45"/>
        <v>32821</v>
      </c>
      <c r="I51" s="41">
        <f t="shared" si="45"/>
        <v>33422</v>
      </c>
      <c r="J51" s="41">
        <f t="shared" si="45"/>
        <v>34515</v>
      </c>
      <c r="K51" s="41">
        <f t="shared" si="45"/>
        <v>34772</v>
      </c>
      <c r="L51" s="41">
        <f t="shared" si="45"/>
        <v>35589</v>
      </c>
      <c r="M51" s="41">
        <f t="shared" si="45"/>
        <v>36410</v>
      </c>
      <c r="N51" s="41">
        <f t="shared" si="45"/>
        <v>37401</v>
      </c>
      <c r="O51" s="41">
        <f t="shared" si="45"/>
        <v>38832</v>
      </c>
      <c r="P51" s="41">
        <f t="shared" si="38"/>
        <v>39974</v>
      </c>
      <c r="Q51" s="41">
        <f t="shared" si="38"/>
        <v>41227</v>
      </c>
      <c r="R51" s="41">
        <f t="shared" si="35"/>
        <v>42681</v>
      </c>
      <c r="S51" s="41">
        <f t="shared" si="35"/>
        <v>43514</v>
      </c>
      <c r="T51" s="41">
        <f t="shared" si="35"/>
        <v>44304</v>
      </c>
      <c r="U51" s="41">
        <f t="shared" si="29"/>
        <v>44379</v>
      </c>
      <c r="V51" s="39">
        <f t="shared" si="29"/>
        <v>46046</v>
      </c>
      <c r="W51" s="39">
        <v>45742</v>
      </c>
      <c r="X51" s="39">
        <v>44727</v>
      </c>
      <c r="Y51" s="39">
        <v>44949</v>
      </c>
      <c r="Z51" s="128">
        <v>45516</v>
      </c>
      <c r="AA51" s="133">
        <v>45443</v>
      </c>
    </row>
    <row r="52" spans="1:28" ht="20.2" customHeight="1" x14ac:dyDescent="0.45">
      <c r="A52" s="36" t="s">
        <v>67</v>
      </c>
      <c r="B52" s="41">
        <f t="shared" ref="B52:O52" si="46">B145+B238</f>
        <v>45573</v>
      </c>
      <c r="C52" s="41">
        <f t="shared" si="46"/>
        <v>47966</v>
      </c>
      <c r="D52" s="41">
        <f t="shared" si="46"/>
        <v>51082</v>
      </c>
      <c r="E52" s="41">
        <f t="shared" si="46"/>
        <v>56064</v>
      </c>
      <c r="F52" s="41">
        <f t="shared" si="46"/>
        <v>56435</v>
      </c>
      <c r="G52" s="41">
        <f t="shared" si="46"/>
        <v>58948</v>
      </c>
      <c r="H52" s="41">
        <f t="shared" si="46"/>
        <v>59730</v>
      </c>
      <c r="I52" s="41">
        <f t="shared" si="46"/>
        <v>60208</v>
      </c>
      <c r="J52" s="41">
        <f t="shared" si="46"/>
        <v>60523</v>
      </c>
      <c r="K52" s="41">
        <f t="shared" si="46"/>
        <v>62335</v>
      </c>
      <c r="L52" s="41">
        <f t="shared" si="46"/>
        <v>63401</v>
      </c>
      <c r="M52" s="41">
        <f t="shared" si="46"/>
        <v>64411</v>
      </c>
      <c r="N52" s="41">
        <f t="shared" si="46"/>
        <v>65951</v>
      </c>
      <c r="O52" s="41">
        <f t="shared" si="46"/>
        <v>67371</v>
      </c>
      <c r="P52" s="41">
        <f t="shared" si="38"/>
        <v>68481</v>
      </c>
      <c r="Q52" s="41">
        <f t="shared" si="38"/>
        <v>70151</v>
      </c>
      <c r="R52" s="41">
        <f t="shared" si="35"/>
        <v>70536</v>
      </c>
      <c r="S52" s="41">
        <f t="shared" si="35"/>
        <v>71336</v>
      </c>
      <c r="T52" s="41">
        <f t="shared" si="35"/>
        <v>71791</v>
      </c>
      <c r="U52" s="41">
        <f t="shared" si="29"/>
        <v>72592</v>
      </c>
      <c r="V52" s="39">
        <f t="shared" si="29"/>
        <v>74140</v>
      </c>
      <c r="W52" s="39">
        <v>75345</v>
      </c>
      <c r="X52" s="39">
        <v>75837</v>
      </c>
      <c r="Y52" s="39">
        <v>78123</v>
      </c>
      <c r="Z52" s="128">
        <v>80404</v>
      </c>
      <c r="AA52" s="133">
        <v>81239</v>
      </c>
    </row>
    <row r="53" spans="1:28" ht="20.2" customHeight="1" x14ac:dyDescent="0.45">
      <c r="A53" s="36" t="s">
        <v>68</v>
      </c>
      <c r="B53" s="41">
        <f t="shared" ref="B53:O53" si="47">B146+B239</f>
        <v>5171</v>
      </c>
      <c r="C53" s="41">
        <f t="shared" si="47"/>
        <v>5358</v>
      </c>
      <c r="D53" s="41">
        <f t="shared" si="47"/>
        <v>6140</v>
      </c>
      <c r="E53" s="41">
        <f t="shared" si="47"/>
        <v>7119</v>
      </c>
      <c r="F53" s="41">
        <f t="shared" si="47"/>
        <v>7556</v>
      </c>
      <c r="G53" s="41">
        <f t="shared" si="47"/>
        <v>7922</v>
      </c>
      <c r="H53" s="41">
        <f t="shared" si="47"/>
        <v>8050</v>
      </c>
      <c r="I53" s="41">
        <f t="shared" si="47"/>
        <v>7546</v>
      </c>
      <c r="J53" s="41">
        <f t="shared" si="47"/>
        <v>7348</v>
      </c>
      <c r="K53" s="41">
        <f t="shared" si="47"/>
        <v>7412</v>
      </c>
      <c r="L53" s="41">
        <f t="shared" si="47"/>
        <v>7417</v>
      </c>
      <c r="M53" s="41">
        <f t="shared" si="47"/>
        <v>7458</v>
      </c>
      <c r="N53" s="41">
        <f t="shared" si="47"/>
        <v>7574</v>
      </c>
      <c r="O53" s="41">
        <f t="shared" si="47"/>
        <v>7637</v>
      </c>
      <c r="P53" s="41">
        <f t="shared" si="38"/>
        <v>7640</v>
      </c>
      <c r="Q53" s="41">
        <f t="shared" si="38"/>
        <v>7723</v>
      </c>
      <c r="R53" s="41">
        <f t="shared" si="35"/>
        <v>8445</v>
      </c>
      <c r="S53" s="41">
        <f t="shared" si="35"/>
        <v>9021</v>
      </c>
      <c r="T53" s="41">
        <f t="shared" si="35"/>
        <v>9622</v>
      </c>
      <c r="U53" s="41">
        <f t="shared" si="29"/>
        <v>10385</v>
      </c>
      <c r="V53" s="39">
        <f t="shared" si="29"/>
        <v>11048</v>
      </c>
      <c r="W53" s="39">
        <v>11352</v>
      </c>
      <c r="X53" s="39">
        <v>11801</v>
      </c>
      <c r="Y53" s="39">
        <v>12590</v>
      </c>
      <c r="Z53" s="128">
        <v>12486</v>
      </c>
      <c r="AA53" s="133">
        <v>11837</v>
      </c>
    </row>
    <row r="54" spans="1:28" ht="20.2" customHeight="1" x14ac:dyDescent="0.45">
      <c r="A54" s="36" t="s">
        <v>69</v>
      </c>
      <c r="B54" s="41">
        <f t="shared" ref="B54:O54" si="48">B147+B240</f>
        <v>0</v>
      </c>
      <c r="C54" s="41">
        <f t="shared" si="48"/>
        <v>0</v>
      </c>
      <c r="D54" s="41">
        <f t="shared" si="48"/>
        <v>0</v>
      </c>
      <c r="E54" s="41">
        <f t="shared" si="48"/>
        <v>0</v>
      </c>
      <c r="F54" s="41">
        <f t="shared" si="48"/>
        <v>0</v>
      </c>
      <c r="G54" s="41">
        <f t="shared" si="48"/>
        <v>0</v>
      </c>
      <c r="H54" s="41">
        <f t="shared" si="48"/>
        <v>0</v>
      </c>
      <c r="I54" s="41">
        <f t="shared" si="48"/>
        <v>0</v>
      </c>
      <c r="J54" s="41">
        <f t="shared" si="48"/>
        <v>0</v>
      </c>
      <c r="K54" s="41">
        <f t="shared" si="48"/>
        <v>0</v>
      </c>
      <c r="L54" s="41">
        <f t="shared" si="48"/>
        <v>0</v>
      </c>
      <c r="M54" s="41">
        <f t="shared" si="48"/>
        <v>0</v>
      </c>
      <c r="N54" s="41">
        <f t="shared" si="48"/>
        <v>0</v>
      </c>
      <c r="O54" s="41">
        <f t="shared" si="48"/>
        <v>0</v>
      </c>
      <c r="P54" s="41">
        <f t="shared" si="38"/>
        <v>0</v>
      </c>
      <c r="Q54" s="41">
        <f t="shared" si="38"/>
        <v>0</v>
      </c>
      <c r="R54" s="41">
        <f t="shared" si="35"/>
        <v>0</v>
      </c>
      <c r="S54" s="41">
        <f t="shared" si="35"/>
        <v>0</v>
      </c>
      <c r="T54" s="41">
        <f t="shared" si="35"/>
        <v>0</v>
      </c>
      <c r="U54" s="41">
        <f t="shared" si="29"/>
        <v>0</v>
      </c>
      <c r="V54" s="39">
        <f t="shared" si="29"/>
        <v>0</v>
      </c>
      <c r="W54" s="39">
        <v>29</v>
      </c>
      <c r="X54" s="39">
        <v>101</v>
      </c>
      <c r="Y54" s="39">
        <v>225</v>
      </c>
      <c r="Z54" s="128">
        <v>354</v>
      </c>
      <c r="AA54" s="133">
        <v>600</v>
      </c>
    </row>
    <row r="55" spans="1:28" ht="20.2" customHeight="1" x14ac:dyDescent="0.45">
      <c r="A55" s="36" t="s">
        <v>70</v>
      </c>
      <c r="B55" s="41">
        <f t="shared" ref="B55:O55" si="49">B148+B241</f>
        <v>20123</v>
      </c>
      <c r="C55" s="41">
        <f t="shared" si="49"/>
        <v>20478</v>
      </c>
      <c r="D55" s="41">
        <f t="shared" si="49"/>
        <v>21701</v>
      </c>
      <c r="E55" s="41">
        <f t="shared" si="49"/>
        <v>22379</v>
      </c>
      <c r="F55" s="41">
        <f t="shared" si="49"/>
        <v>23169</v>
      </c>
      <c r="G55" s="41">
        <f t="shared" si="49"/>
        <v>23297</v>
      </c>
      <c r="H55" s="41">
        <f t="shared" si="49"/>
        <v>23920</v>
      </c>
      <c r="I55" s="41">
        <f t="shared" si="49"/>
        <v>24345</v>
      </c>
      <c r="J55" s="41">
        <f t="shared" si="49"/>
        <v>24855</v>
      </c>
      <c r="K55" s="41">
        <f t="shared" si="49"/>
        <v>26564</v>
      </c>
      <c r="L55" s="41">
        <f t="shared" si="49"/>
        <v>28085</v>
      </c>
      <c r="M55" s="41">
        <f t="shared" si="49"/>
        <v>28952</v>
      </c>
      <c r="N55" s="41">
        <f t="shared" si="49"/>
        <v>29792</v>
      </c>
      <c r="O55" s="41">
        <f t="shared" si="49"/>
        <v>30633</v>
      </c>
      <c r="P55" s="41">
        <f t="shared" si="38"/>
        <v>30993</v>
      </c>
      <c r="Q55" s="41">
        <f t="shared" si="38"/>
        <v>31384</v>
      </c>
      <c r="R55" s="41">
        <f t="shared" si="35"/>
        <v>32465</v>
      </c>
      <c r="S55" s="41">
        <f t="shared" si="35"/>
        <v>33238</v>
      </c>
      <c r="T55" s="41">
        <f t="shared" si="35"/>
        <v>34003</v>
      </c>
      <c r="U55" s="41">
        <f t="shared" si="29"/>
        <v>34685</v>
      </c>
      <c r="V55" s="39">
        <f t="shared" si="29"/>
        <v>36023</v>
      </c>
      <c r="W55" s="39">
        <v>36102</v>
      </c>
      <c r="X55" s="39">
        <v>35796</v>
      </c>
      <c r="Y55" s="39">
        <v>35766</v>
      </c>
      <c r="Z55" s="128">
        <v>35413</v>
      </c>
      <c r="AA55" s="133">
        <v>34930</v>
      </c>
    </row>
    <row r="56" spans="1:28" ht="20.2" customHeight="1" x14ac:dyDescent="0.45">
      <c r="A56" s="36" t="s">
        <v>71</v>
      </c>
      <c r="B56" s="41">
        <f t="shared" ref="B56:O56" si="50">B149+B242</f>
        <v>25197</v>
      </c>
      <c r="C56" s="41">
        <f t="shared" si="50"/>
        <v>26243</v>
      </c>
      <c r="D56" s="41">
        <f t="shared" si="50"/>
        <v>27419</v>
      </c>
      <c r="E56" s="41">
        <f t="shared" si="50"/>
        <v>28936</v>
      </c>
      <c r="F56" s="41">
        <f t="shared" si="50"/>
        <v>29554</v>
      </c>
      <c r="G56" s="41">
        <f t="shared" si="50"/>
        <v>30051</v>
      </c>
      <c r="H56" s="41">
        <f t="shared" si="50"/>
        <v>30085</v>
      </c>
      <c r="I56" s="41">
        <f t="shared" si="50"/>
        <v>29595</v>
      </c>
      <c r="J56" s="41">
        <f t="shared" si="50"/>
        <v>29542</v>
      </c>
      <c r="K56" s="41">
        <f t="shared" si="50"/>
        <v>30274</v>
      </c>
      <c r="L56" s="41">
        <f t="shared" si="50"/>
        <v>30892</v>
      </c>
      <c r="M56" s="41">
        <f t="shared" si="50"/>
        <v>31539</v>
      </c>
      <c r="N56" s="41">
        <f t="shared" si="50"/>
        <v>31641</v>
      </c>
      <c r="O56" s="41">
        <f t="shared" si="50"/>
        <v>31889</v>
      </c>
      <c r="P56" s="41">
        <f t="shared" si="38"/>
        <v>31970</v>
      </c>
      <c r="Q56" s="41">
        <f t="shared" si="38"/>
        <v>31502</v>
      </c>
      <c r="R56" s="41">
        <f t="shared" si="35"/>
        <v>32077</v>
      </c>
      <c r="S56" s="41">
        <f t="shared" si="35"/>
        <v>32107</v>
      </c>
      <c r="T56" s="41">
        <f t="shared" si="35"/>
        <v>32619</v>
      </c>
      <c r="U56" s="41">
        <f t="shared" si="29"/>
        <v>33094</v>
      </c>
      <c r="V56" s="39">
        <f t="shared" si="29"/>
        <v>34416</v>
      </c>
      <c r="W56" s="39">
        <v>35156</v>
      </c>
      <c r="X56" s="39">
        <v>36009</v>
      </c>
      <c r="Y56" s="39">
        <v>37103</v>
      </c>
      <c r="Z56" s="128">
        <v>37477</v>
      </c>
      <c r="AA56" s="133">
        <v>38060</v>
      </c>
    </row>
    <row r="57" spans="1:28" ht="20.2" customHeight="1" x14ac:dyDescent="0.45">
      <c r="A57" s="36" t="s">
        <v>72</v>
      </c>
      <c r="B57" s="41">
        <f t="shared" ref="B57:O57" si="51">B150+B243</f>
        <v>8625</v>
      </c>
      <c r="C57" s="41">
        <f t="shared" si="51"/>
        <v>9479</v>
      </c>
      <c r="D57" s="41">
        <f t="shared" si="51"/>
        <v>9894</v>
      </c>
      <c r="E57" s="41">
        <f t="shared" si="51"/>
        <v>11385</v>
      </c>
      <c r="F57" s="41">
        <f t="shared" si="51"/>
        <v>12283</v>
      </c>
      <c r="G57" s="41">
        <f t="shared" si="51"/>
        <v>12988</v>
      </c>
      <c r="H57" s="41">
        <f t="shared" si="51"/>
        <v>13756</v>
      </c>
      <c r="I57" s="41">
        <f t="shared" si="51"/>
        <v>13885</v>
      </c>
      <c r="J57" s="41">
        <f t="shared" si="51"/>
        <v>14345</v>
      </c>
      <c r="K57" s="41">
        <f t="shared" si="51"/>
        <v>15332</v>
      </c>
      <c r="L57" s="41">
        <f t="shared" si="51"/>
        <v>16044</v>
      </c>
      <c r="M57" s="41">
        <f t="shared" si="51"/>
        <v>16747</v>
      </c>
      <c r="N57" s="41">
        <f t="shared" si="51"/>
        <v>17507</v>
      </c>
      <c r="O57" s="41">
        <f t="shared" si="51"/>
        <v>17605</v>
      </c>
      <c r="P57" s="41">
        <f t="shared" si="38"/>
        <v>17340</v>
      </c>
      <c r="Q57" s="41">
        <f t="shared" si="38"/>
        <v>17319</v>
      </c>
      <c r="R57" s="41">
        <f t="shared" si="35"/>
        <v>17369</v>
      </c>
      <c r="S57" s="41">
        <f t="shared" si="35"/>
        <v>18023</v>
      </c>
      <c r="T57" s="41">
        <f t="shared" si="35"/>
        <v>18278</v>
      </c>
      <c r="U57" s="41">
        <f t="shared" si="29"/>
        <v>18849</v>
      </c>
      <c r="V57" s="39">
        <f t="shared" si="29"/>
        <v>19552</v>
      </c>
      <c r="W57" s="39">
        <v>20454</v>
      </c>
      <c r="X57" s="39">
        <v>20364</v>
      </c>
      <c r="Y57" s="39">
        <v>20377</v>
      </c>
      <c r="Z57" s="128">
        <v>20997</v>
      </c>
      <c r="AA57" s="133">
        <v>21673</v>
      </c>
    </row>
    <row r="58" spans="1:28" ht="20.2" customHeight="1" x14ac:dyDescent="0.45">
      <c r="A58" s="36" t="s">
        <v>73</v>
      </c>
      <c r="B58" s="41">
        <f t="shared" ref="B58:O58" si="52">B151+B244</f>
        <v>11972</v>
      </c>
      <c r="C58" s="41">
        <f t="shared" si="52"/>
        <v>12664</v>
      </c>
      <c r="D58" s="41">
        <f t="shared" si="52"/>
        <v>13260</v>
      </c>
      <c r="E58" s="41">
        <f t="shared" si="52"/>
        <v>15057</v>
      </c>
      <c r="F58" s="41">
        <f t="shared" si="52"/>
        <v>15231</v>
      </c>
      <c r="G58" s="41">
        <f t="shared" si="52"/>
        <v>15526</v>
      </c>
      <c r="H58" s="41">
        <f t="shared" si="52"/>
        <v>15506</v>
      </c>
      <c r="I58" s="41">
        <f t="shared" si="52"/>
        <v>14704</v>
      </c>
      <c r="J58" s="41">
        <f t="shared" si="52"/>
        <v>14058</v>
      </c>
      <c r="K58" s="41">
        <f t="shared" si="52"/>
        <v>13879</v>
      </c>
      <c r="L58" s="41">
        <f t="shared" si="52"/>
        <v>14046</v>
      </c>
      <c r="M58" s="41">
        <f t="shared" si="52"/>
        <v>14085</v>
      </c>
      <c r="N58" s="41">
        <f t="shared" si="52"/>
        <v>14088</v>
      </c>
      <c r="O58" s="41">
        <f t="shared" si="52"/>
        <v>13977</v>
      </c>
      <c r="P58" s="41">
        <f t="shared" si="38"/>
        <v>13512</v>
      </c>
      <c r="Q58" s="41">
        <f t="shared" si="38"/>
        <v>12780</v>
      </c>
      <c r="R58" s="41">
        <f t="shared" si="35"/>
        <v>12426</v>
      </c>
      <c r="S58" s="41">
        <f t="shared" si="35"/>
        <v>12239</v>
      </c>
      <c r="T58" s="41">
        <f t="shared" si="35"/>
        <v>12283</v>
      </c>
      <c r="U58" s="41">
        <f t="shared" si="29"/>
        <v>12356</v>
      </c>
      <c r="V58" s="39">
        <f t="shared" si="29"/>
        <v>12540</v>
      </c>
      <c r="W58" s="39">
        <v>12298</v>
      </c>
      <c r="X58" s="39">
        <v>11833</v>
      </c>
      <c r="Y58" s="39">
        <v>12056</v>
      </c>
      <c r="Z58" s="128">
        <v>12237</v>
      </c>
      <c r="AA58" s="133">
        <v>12360</v>
      </c>
    </row>
    <row r="59" spans="1:28" ht="20.2" customHeight="1" x14ac:dyDescent="0.45">
      <c r="A59" s="36" t="s">
        <v>74</v>
      </c>
      <c r="B59" s="41">
        <f t="shared" ref="B59:O59" si="53">B152+B245</f>
        <v>34307</v>
      </c>
      <c r="C59" s="41">
        <f t="shared" si="53"/>
        <v>35238</v>
      </c>
      <c r="D59" s="41">
        <f t="shared" si="53"/>
        <v>38927</v>
      </c>
      <c r="E59" s="41">
        <f t="shared" si="53"/>
        <v>42060</v>
      </c>
      <c r="F59" s="41">
        <f t="shared" si="53"/>
        <v>44713</v>
      </c>
      <c r="G59" s="41">
        <f t="shared" si="53"/>
        <v>45937</v>
      </c>
      <c r="H59" s="41">
        <f t="shared" si="53"/>
        <v>46276</v>
      </c>
      <c r="I59" s="41">
        <f t="shared" si="53"/>
        <v>46121</v>
      </c>
      <c r="J59" s="41">
        <f t="shared" si="53"/>
        <v>46128</v>
      </c>
      <c r="K59" s="41">
        <f t="shared" si="53"/>
        <v>47112</v>
      </c>
      <c r="L59" s="41">
        <f t="shared" si="53"/>
        <v>48231</v>
      </c>
      <c r="M59" s="41">
        <f t="shared" si="53"/>
        <v>48589</v>
      </c>
      <c r="N59" s="41">
        <f t="shared" si="53"/>
        <v>48631</v>
      </c>
      <c r="O59" s="41">
        <f t="shared" si="53"/>
        <v>48069</v>
      </c>
      <c r="P59" s="41">
        <f t="shared" si="38"/>
        <v>46950</v>
      </c>
      <c r="Q59" s="41">
        <f t="shared" si="38"/>
        <v>46496</v>
      </c>
      <c r="R59" s="41">
        <f t="shared" si="35"/>
        <v>46320</v>
      </c>
      <c r="S59" s="41">
        <f t="shared" si="35"/>
        <v>47570</v>
      </c>
      <c r="T59" s="41">
        <f t="shared" si="35"/>
        <v>49656</v>
      </c>
      <c r="U59" s="41">
        <f t="shared" si="29"/>
        <v>49576</v>
      </c>
      <c r="V59" s="39">
        <f t="shared" si="29"/>
        <v>49542</v>
      </c>
      <c r="W59" s="39">
        <v>48276</v>
      </c>
      <c r="X59" s="39">
        <v>46592</v>
      </c>
      <c r="Y59" s="39">
        <v>47178</v>
      </c>
      <c r="Z59" s="128">
        <v>46782</v>
      </c>
      <c r="AA59" s="133">
        <v>47530</v>
      </c>
    </row>
    <row r="60" spans="1:28" ht="20.2" hidden="1" customHeight="1" x14ac:dyDescent="0.45">
      <c r="A60" s="36" t="s">
        <v>75</v>
      </c>
      <c r="B60" s="41">
        <f t="shared" ref="B60:O60" si="54">B153+B246</f>
        <v>104</v>
      </c>
      <c r="C60" s="41">
        <f t="shared" si="54"/>
        <v>99</v>
      </c>
      <c r="D60" s="41">
        <f t="shared" si="54"/>
        <v>132</v>
      </c>
      <c r="E60" s="41">
        <f t="shared" si="54"/>
        <v>115</v>
      </c>
      <c r="F60" s="41">
        <f t="shared" si="54"/>
        <v>123</v>
      </c>
      <c r="G60" s="41">
        <f t="shared" si="54"/>
        <v>131</v>
      </c>
      <c r="H60" s="41">
        <f t="shared" si="54"/>
        <v>102</v>
      </c>
      <c r="I60" s="41">
        <f t="shared" si="54"/>
        <v>90</v>
      </c>
      <c r="J60" s="41">
        <f t="shared" si="54"/>
        <v>80</v>
      </c>
      <c r="K60" s="41">
        <f t="shared" si="54"/>
        <v>67</v>
      </c>
      <c r="L60" s="41">
        <f t="shared" si="54"/>
        <v>67</v>
      </c>
      <c r="M60" s="41">
        <f t="shared" si="54"/>
        <v>79</v>
      </c>
      <c r="N60" s="41">
        <f t="shared" si="54"/>
        <v>60</v>
      </c>
      <c r="O60" s="41">
        <f t="shared" si="54"/>
        <v>0</v>
      </c>
      <c r="P60" s="41">
        <f t="shared" si="38"/>
        <v>0</v>
      </c>
      <c r="Q60" s="41">
        <f t="shared" si="38"/>
        <v>0</v>
      </c>
      <c r="R60" s="41">
        <f t="shared" si="35"/>
        <v>0</v>
      </c>
      <c r="S60" s="41">
        <f t="shared" si="35"/>
        <v>0</v>
      </c>
      <c r="T60" s="41">
        <f t="shared" si="35"/>
        <v>0</v>
      </c>
      <c r="U60" s="41">
        <f t="shared" si="29"/>
        <v>0</v>
      </c>
      <c r="V60" s="39">
        <f t="shared" si="29"/>
        <v>0</v>
      </c>
      <c r="W60" s="39">
        <v>0</v>
      </c>
      <c r="X60" s="39">
        <v>0</v>
      </c>
      <c r="Y60" s="39">
        <v>0</v>
      </c>
      <c r="Z60" s="128" t="s">
        <v>143</v>
      </c>
      <c r="AA60" s="133" t="s">
        <v>143</v>
      </c>
    </row>
    <row r="61" spans="1:28" ht="20.2" customHeight="1" x14ac:dyDescent="0.45">
      <c r="A61" s="36"/>
      <c r="B61" s="41"/>
      <c r="C61" s="41"/>
      <c r="D61" s="41"/>
      <c r="E61" s="41"/>
      <c r="F61" s="41"/>
      <c r="G61" s="41"/>
      <c r="H61" s="41"/>
      <c r="I61" s="41"/>
      <c r="J61" s="41"/>
      <c r="K61" s="41"/>
      <c r="L61" s="41"/>
      <c r="M61" s="41"/>
      <c r="N61" s="41"/>
      <c r="O61" s="41"/>
      <c r="P61" s="41"/>
      <c r="Q61" s="41"/>
      <c r="R61" s="41"/>
      <c r="Z61" s="130"/>
      <c r="AA61" s="131"/>
    </row>
    <row r="62" spans="1:28" ht="20.2" customHeight="1" thickBot="1" x14ac:dyDescent="0.5">
      <c r="A62" s="42" t="s">
        <v>6</v>
      </c>
      <c r="B62" s="45">
        <f t="shared" ref="B62:X62" si="55">SUM(B37:B60)</f>
        <v>281895</v>
      </c>
      <c r="C62" s="45">
        <f t="shared" si="55"/>
        <v>295001</v>
      </c>
      <c r="D62" s="45">
        <f t="shared" si="55"/>
        <v>316319</v>
      </c>
      <c r="E62" s="45">
        <f t="shared" si="55"/>
        <v>349118</v>
      </c>
      <c r="F62" s="45">
        <f t="shared" si="55"/>
        <v>363768</v>
      </c>
      <c r="G62" s="45">
        <f t="shared" si="55"/>
        <v>381137</v>
      </c>
      <c r="H62" s="45">
        <f t="shared" si="55"/>
        <v>389099</v>
      </c>
      <c r="I62" s="45">
        <f t="shared" si="55"/>
        <v>389087</v>
      </c>
      <c r="J62" s="45">
        <f t="shared" si="55"/>
        <v>392757</v>
      </c>
      <c r="K62" s="45">
        <f t="shared" si="55"/>
        <v>407161</v>
      </c>
      <c r="L62" s="45">
        <f t="shared" si="55"/>
        <v>420371</v>
      </c>
      <c r="M62" s="45">
        <f t="shared" si="55"/>
        <v>430038</v>
      </c>
      <c r="N62" s="45">
        <f t="shared" si="55"/>
        <v>436802</v>
      </c>
      <c r="O62" s="45">
        <f t="shared" si="55"/>
        <v>442692</v>
      </c>
      <c r="P62" s="45">
        <f t="shared" si="55"/>
        <v>445643</v>
      </c>
      <c r="Q62" s="45">
        <f t="shared" si="55"/>
        <v>447842</v>
      </c>
      <c r="R62" s="45">
        <f t="shared" si="55"/>
        <v>453784</v>
      </c>
      <c r="S62" s="45">
        <f t="shared" si="55"/>
        <v>459420</v>
      </c>
      <c r="T62" s="45">
        <f t="shared" si="55"/>
        <v>468379</v>
      </c>
      <c r="U62" s="45">
        <f t="shared" si="55"/>
        <v>475732</v>
      </c>
      <c r="V62" s="45">
        <f t="shared" si="55"/>
        <v>488916</v>
      </c>
      <c r="W62" s="45">
        <f t="shared" si="55"/>
        <v>492656</v>
      </c>
      <c r="X62" s="45">
        <f t="shared" si="55"/>
        <v>492726</v>
      </c>
      <c r="Y62" s="45">
        <v>503494</v>
      </c>
      <c r="Z62" s="134">
        <v>509377</v>
      </c>
      <c r="AA62" s="134">
        <v>515552</v>
      </c>
      <c r="AB62" s="105"/>
    </row>
    <row r="63" spans="1:28" ht="20.2" customHeight="1" x14ac:dyDescent="0.45">
      <c r="A63" s="33"/>
      <c r="B63" s="46"/>
      <c r="C63" s="46"/>
      <c r="D63" s="46"/>
      <c r="E63" s="46"/>
      <c r="F63" s="46"/>
      <c r="G63" s="46"/>
      <c r="H63" s="46"/>
      <c r="I63" s="46"/>
      <c r="J63" s="46"/>
      <c r="K63" s="46"/>
      <c r="L63" s="46"/>
      <c r="M63" s="46"/>
      <c r="N63" s="46"/>
      <c r="O63" s="46"/>
      <c r="P63" s="46"/>
      <c r="Q63" s="46"/>
      <c r="R63" s="46"/>
    </row>
    <row r="64" spans="1:28" ht="20.2" customHeight="1" x14ac:dyDescent="0.45">
      <c r="A64" s="33"/>
      <c r="B64" s="33"/>
      <c r="C64" s="33"/>
      <c r="D64" s="33"/>
      <c r="E64" s="33"/>
      <c r="F64" s="33"/>
      <c r="G64" s="33"/>
      <c r="H64" s="33"/>
      <c r="I64" s="33"/>
      <c r="J64" s="33"/>
      <c r="K64" s="33"/>
      <c r="L64" s="33"/>
      <c r="M64" s="33"/>
      <c r="N64" s="33"/>
      <c r="O64" s="33"/>
      <c r="P64" s="33"/>
      <c r="Q64" s="33"/>
      <c r="R64" s="33"/>
    </row>
    <row r="65" spans="1:28" ht="20.2" customHeight="1" thickBot="1" x14ac:dyDescent="0.5">
      <c r="A65" s="33"/>
      <c r="B65" s="33"/>
      <c r="C65" s="33"/>
      <c r="D65" s="33"/>
      <c r="E65" s="33"/>
      <c r="F65" s="33"/>
      <c r="G65" s="33"/>
      <c r="H65" s="33"/>
      <c r="I65" s="33"/>
      <c r="J65" s="33"/>
      <c r="K65" s="33"/>
      <c r="L65" s="33"/>
      <c r="M65" s="33"/>
      <c r="N65" s="33"/>
      <c r="O65" s="33"/>
      <c r="P65" s="33"/>
      <c r="Q65" s="33"/>
      <c r="R65" s="33"/>
    </row>
    <row r="66" spans="1:28" ht="20.2" customHeight="1" thickBot="1" x14ac:dyDescent="0.5">
      <c r="A66" s="34"/>
      <c r="B66" s="267" t="s">
        <v>78</v>
      </c>
      <c r="C66" s="267"/>
      <c r="D66" s="267"/>
      <c r="E66" s="267"/>
      <c r="F66" s="267"/>
      <c r="G66" s="267"/>
      <c r="H66" s="267"/>
      <c r="I66" s="267"/>
      <c r="J66" s="267"/>
      <c r="K66" s="267"/>
      <c r="L66" s="267"/>
      <c r="M66" s="267"/>
      <c r="N66" s="267"/>
      <c r="O66" s="267"/>
      <c r="P66" s="267"/>
      <c r="Q66" s="267"/>
      <c r="R66" s="267"/>
      <c r="S66" s="267"/>
      <c r="T66" s="267"/>
      <c r="U66" s="267"/>
      <c r="V66" s="267"/>
      <c r="W66" s="267"/>
      <c r="X66" s="267"/>
      <c r="Y66" s="267"/>
      <c r="Z66" s="267"/>
      <c r="AA66" s="268"/>
    </row>
    <row r="67" spans="1:28" ht="20.2" customHeight="1" thickTop="1" thickBot="1" x14ac:dyDescent="0.5">
      <c r="A67" s="36"/>
      <c r="B67" s="37" t="s">
        <v>7</v>
      </c>
      <c r="C67" s="37" t="s">
        <v>8</v>
      </c>
      <c r="D67" s="37" t="s">
        <v>9</v>
      </c>
      <c r="E67" s="37" t="s">
        <v>10</v>
      </c>
      <c r="F67" s="37" t="s">
        <v>11</v>
      </c>
      <c r="G67" s="37" t="s">
        <v>12</v>
      </c>
      <c r="H67" s="37" t="s">
        <v>13</v>
      </c>
      <c r="I67" s="37" t="s">
        <v>14</v>
      </c>
      <c r="J67" s="37" t="s">
        <v>15</v>
      </c>
      <c r="K67" s="37" t="s">
        <v>16</v>
      </c>
      <c r="L67" s="37" t="s">
        <v>17</v>
      </c>
      <c r="M67" s="37" t="s">
        <v>18</v>
      </c>
      <c r="N67" s="37" t="s">
        <v>19</v>
      </c>
      <c r="O67" s="37" t="s">
        <v>20</v>
      </c>
      <c r="P67" s="37" t="s">
        <v>21</v>
      </c>
      <c r="Q67" s="37" t="s">
        <v>22</v>
      </c>
      <c r="R67" s="37" t="s">
        <v>23</v>
      </c>
      <c r="S67" s="37" t="s">
        <v>24</v>
      </c>
      <c r="T67" s="37" t="s">
        <v>25</v>
      </c>
      <c r="U67" s="37" t="s">
        <v>26</v>
      </c>
      <c r="V67" s="37" t="s">
        <v>27</v>
      </c>
      <c r="W67" s="37" t="s">
        <v>28</v>
      </c>
      <c r="X67" s="37" t="s">
        <v>29</v>
      </c>
      <c r="Y67" s="37" t="s">
        <v>30</v>
      </c>
      <c r="Z67" s="135" t="s">
        <v>136</v>
      </c>
      <c r="AA67" s="136" t="s">
        <v>137</v>
      </c>
    </row>
    <row r="68" spans="1:28" ht="20.2" customHeight="1" thickTop="1" x14ac:dyDescent="0.45">
      <c r="A68" s="36" t="s">
        <v>52</v>
      </c>
      <c r="B68" s="41">
        <f t="shared" ref="B68:S68" si="56">B161+B254</f>
        <v>0</v>
      </c>
      <c r="C68" s="41">
        <f t="shared" si="56"/>
        <v>0</v>
      </c>
      <c r="D68" s="41">
        <f t="shared" si="56"/>
        <v>0</v>
      </c>
      <c r="E68" s="41">
        <f t="shared" si="56"/>
        <v>0</v>
      </c>
      <c r="F68" s="41">
        <f t="shared" si="56"/>
        <v>0</v>
      </c>
      <c r="G68" s="41">
        <f t="shared" si="56"/>
        <v>0</v>
      </c>
      <c r="H68" s="41">
        <f t="shared" si="56"/>
        <v>0</v>
      </c>
      <c r="I68" s="41">
        <f t="shared" si="56"/>
        <v>0</v>
      </c>
      <c r="J68" s="41">
        <f t="shared" si="56"/>
        <v>0</v>
      </c>
      <c r="K68" s="41">
        <f t="shared" si="56"/>
        <v>0</v>
      </c>
      <c r="L68" s="41">
        <f t="shared" si="56"/>
        <v>0</v>
      </c>
      <c r="M68" s="41">
        <f t="shared" si="56"/>
        <v>0</v>
      </c>
      <c r="N68" s="41">
        <f t="shared" si="56"/>
        <v>0</v>
      </c>
      <c r="O68" s="41">
        <f t="shared" si="56"/>
        <v>0</v>
      </c>
      <c r="P68" s="41">
        <f t="shared" si="56"/>
        <v>0</v>
      </c>
      <c r="Q68" s="41">
        <f t="shared" si="56"/>
        <v>0</v>
      </c>
      <c r="R68" s="41">
        <f t="shared" si="56"/>
        <v>0</v>
      </c>
      <c r="S68" s="41">
        <f t="shared" si="56"/>
        <v>0</v>
      </c>
      <c r="T68" s="39">
        <v>0</v>
      </c>
      <c r="U68" s="39">
        <v>0</v>
      </c>
      <c r="V68" s="39">
        <v>0</v>
      </c>
      <c r="W68" s="39">
        <v>0</v>
      </c>
      <c r="X68" s="39">
        <v>0</v>
      </c>
      <c r="Y68" s="39">
        <v>0</v>
      </c>
      <c r="Z68" s="128">
        <v>71</v>
      </c>
      <c r="AA68" s="128">
        <v>182</v>
      </c>
      <c r="AB68" s="105"/>
    </row>
    <row r="69" spans="1:28" ht="20.2" customHeight="1" x14ac:dyDescent="0.45">
      <c r="A69" s="36" t="s">
        <v>53</v>
      </c>
      <c r="B69" s="41">
        <f t="shared" ref="B69:S69" si="57">B162+B255</f>
        <v>639</v>
      </c>
      <c r="C69" s="41">
        <f t="shared" si="57"/>
        <v>648</v>
      </c>
      <c r="D69" s="41">
        <f t="shared" si="57"/>
        <v>673</v>
      </c>
      <c r="E69" s="41">
        <f t="shared" si="57"/>
        <v>863</v>
      </c>
      <c r="F69" s="41">
        <f t="shared" si="57"/>
        <v>1065</v>
      </c>
      <c r="G69" s="41">
        <f t="shared" si="57"/>
        <v>1053</v>
      </c>
      <c r="H69" s="41">
        <f t="shared" si="57"/>
        <v>1169</v>
      </c>
      <c r="I69" s="41">
        <f t="shared" si="57"/>
        <v>1259</v>
      </c>
      <c r="J69" s="41">
        <f t="shared" si="57"/>
        <v>1419</v>
      </c>
      <c r="K69" s="41">
        <f t="shared" si="57"/>
        <v>1544</v>
      </c>
      <c r="L69" s="41">
        <f t="shared" si="57"/>
        <v>1536</v>
      </c>
      <c r="M69" s="41">
        <f t="shared" si="57"/>
        <v>1534</v>
      </c>
      <c r="N69" s="41">
        <f t="shared" si="57"/>
        <v>1630</v>
      </c>
      <c r="O69" s="41">
        <f t="shared" si="57"/>
        <v>1689</v>
      </c>
      <c r="P69" s="41">
        <f t="shared" si="57"/>
        <v>1670</v>
      </c>
      <c r="Q69" s="41">
        <f t="shared" si="57"/>
        <v>1649</v>
      </c>
      <c r="R69" s="41">
        <f t="shared" si="57"/>
        <v>1690</v>
      </c>
      <c r="S69" s="41">
        <f t="shared" si="57"/>
        <v>1733</v>
      </c>
      <c r="T69" s="41">
        <f t="shared" ref="T69:T84" si="58">T162+T255</f>
        <v>1768</v>
      </c>
      <c r="U69" s="41">
        <f t="shared" ref="U69:V84" si="59">SUM(U162,U255)</f>
        <v>1943</v>
      </c>
      <c r="V69" s="39">
        <f t="shared" si="59"/>
        <v>1889</v>
      </c>
      <c r="W69" s="39">
        <v>1776</v>
      </c>
      <c r="X69" s="39">
        <v>1723</v>
      </c>
      <c r="Y69" s="39">
        <v>1756</v>
      </c>
      <c r="Z69" s="128">
        <v>1723</v>
      </c>
      <c r="AA69" s="133">
        <v>1629</v>
      </c>
    </row>
    <row r="70" spans="1:28" ht="20.2" customHeight="1" x14ac:dyDescent="0.45">
      <c r="A70" s="36" t="s">
        <v>54</v>
      </c>
      <c r="B70" s="41">
        <f t="shared" ref="B70:S70" si="60">B163+B256</f>
        <v>2544</v>
      </c>
      <c r="C70" s="41">
        <f t="shared" si="60"/>
        <v>2664</v>
      </c>
      <c r="D70" s="41">
        <f t="shared" si="60"/>
        <v>2737</v>
      </c>
      <c r="E70" s="41">
        <f t="shared" si="60"/>
        <v>2951</v>
      </c>
      <c r="F70" s="41">
        <f t="shared" si="60"/>
        <v>2962</v>
      </c>
      <c r="G70" s="41">
        <f t="shared" si="60"/>
        <v>2906</v>
      </c>
      <c r="H70" s="41">
        <f t="shared" si="60"/>
        <v>3035</v>
      </c>
      <c r="I70" s="41">
        <f t="shared" si="60"/>
        <v>3397</v>
      </c>
      <c r="J70" s="41">
        <f t="shared" si="60"/>
        <v>3510</v>
      </c>
      <c r="K70" s="41">
        <f t="shared" si="60"/>
        <v>3567</v>
      </c>
      <c r="L70" s="41">
        <f t="shared" si="60"/>
        <v>3602</v>
      </c>
      <c r="M70" s="41">
        <f t="shared" si="60"/>
        <v>3602</v>
      </c>
      <c r="N70" s="41">
        <f t="shared" si="60"/>
        <v>3704</v>
      </c>
      <c r="O70" s="41">
        <f t="shared" si="60"/>
        <v>3741</v>
      </c>
      <c r="P70" s="41">
        <f t="shared" si="60"/>
        <v>3801</v>
      </c>
      <c r="Q70" s="41">
        <f t="shared" si="60"/>
        <v>3976</v>
      </c>
      <c r="R70" s="41">
        <f t="shared" si="60"/>
        <v>4127</v>
      </c>
      <c r="S70" s="41">
        <f t="shared" si="60"/>
        <v>4166</v>
      </c>
      <c r="T70" s="41">
        <f t="shared" si="58"/>
        <v>4104</v>
      </c>
      <c r="U70" s="41">
        <f t="shared" si="59"/>
        <v>4216</v>
      </c>
      <c r="V70" s="39">
        <f t="shared" si="59"/>
        <v>4354</v>
      </c>
      <c r="W70" s="39">
        <v>4427</v>
      </c>
      <c r="X70" s="39">
        <v>4529</v>
      </c>
      <c r="Y70" s="39">
        <v>5070</v>
      </c>
      <c r="Z70" s="128">
        <v>5578</v>
      </c>
      <c r="AA70" s="133">
        <v>5833</v>
      </c>
    </row>
    <row r="71" spans="1:28" ht="20.2" customHeight="1" x14ac:dyDescent="0.45">
      <c r="A71" s="36" t="s">
        <v>55</v>
      </c>
      <c r="B71" s="41">
        <f t="shared" ref="B71:S71" si="61">B164+B257</f>
        <v>1685</v>
      </c>
      <c r="C71" s="41">
        <f t="shared" si="61"/>
        <v>1741</v>
      </c>
      <c r="D71" s="41">
        <f t="shared" si="61"/>
        <v>1859</v>
      </c>
      <c r="E71" s="41">
        <f t="shared" si="61"/>
        <v>1964</v>
      </c>
      <c r="F71" s="41">
        <f t="shared" si="61"/>
        <v>2055</v>
      </c>
      <c r="G71" s="41">
        <f t="shared" si="61"/>
        <v>2050</v>
      </c>
      <c r="H71" s="41">
        <f t="shared" si="61"/>
        <v>2074</v>
      </c>
      <c r="I71" s="41">
        <f t="shared" si="61"/>
        <v>2330</v>
      </c>
      <c r="J71" s="41">
        <f t="shared" si="61"/>
        <v>2394</v>
      </c>
      <c r="K71" s="41">
        <f t="shared" si="61"/>
        <v>2434</v>
      </c>
      <c r="L71" s="41">
        <f t="shared" si="61"/>
        <v>2515</v>
      </c>
      <c r="M71" s="41">
        <f t="shared" si="61"/>
        <v>2634</v>
      </c>
      <c r="N71" s="41">
        <f t="shared" si="61"/>
        <v>2664</v>
      </c>
      <c r="O71" s="41">
        <f t="shared" si="61"/>
        <v>2560</v>
      </c>
      <c r="P71" s="41">
        <f t="shared" si="61"/>
        <v>2514</v>
      </c>
      <c r="Q71" s="41">
        <f t="shared" si="61"/>
        <v>2479</v>
      </c>
      <c r="R71" s="41">
        <f t="shared" si="61"/>
        <v>2696</v>
      </c>
      <c r="S71" s="41">
        <f t="shared" si="61"/>
        <v>2831</v>
      </c>
      <c r="T71" s="41">
        <f t="shared" si="58"/>
        <v>2906</v>
      </c>
      <c r="U71" s="41">
        <f t="shared" si="59"/>
        <v>3041</v>
      </c>
      <c r="V71" s="39">
        <f t="shared" si="59"/>
        <v>3048</v>
      </c>
      <c r="W71" s="39">
        <v>3141</v>
      </c>
      <c r="X71" s="39">
        <v>3133</v>
      </c>
      <c r="Y71" s="39">
        <v>3137</v>
      </c>
      <c r="Z71" s="128">
        <v>3093</v>
      </c>
      <c r="AA71" s="133">
        <v>3236</v>
      </c>
    </row>
    <row r="72" spans="1:28" ht="20.2" customHeight="1" x14ac:dyDescent="0.45">
      <c r="A72" s="36" t="s">
        <v>56</v>
      </c>
      <c r="B72" s="41">
        <f t="shared" ref="B72:S72" si="62">B165+B258</f>
        <v>279</v>
      </c>
      <c r="C72" s="41">
        <f t="shared" si="62"/>
        <v>286</v>
      </c>
      <c r="D72" s="41">
        <f t="shared" si="62"/>
        <v>345</v>
      </c>
      <c r="E72" s="41">
        <f t="shared" si="62"/>
        <v>431</v>
      </c>
      <c r="F72" s="41">
        <f t="shared" si="62"/>
        <v>511</v>
      </c>
      <c r="G72" s="41">
        <f t="shared" si="62"/>
        <v>556</v>
      </c>
      <c r="H72" s="41">
        <f t="shared" si="62"/>
        <v>553</v>
      </c>
      <c r="I72" s="41">
        <f t="shared" si="62"/>
        <v>721</v>
      </c>
      <c r="J72" s="41">
        <f t="shared" si="62"/>
        <v>629</v>
      </c>
      <c r="K72" s="41">
        <f t="shared" si="62"/>
        <v>618</v>
      </c>
      <c r="L72" s="41">
        <f t="shared" si="62"/>
        <v>604</v>
      </c>
      <c r="M72" s="41">
        <f t="shared" si="62"/>
        <v>706</v>
      </c>
      <c r="N72" s="41">
        <f t="shared" si="62"/>
        <v>772</v>
      </c>
      <c r="O72" s="41">
        <f t="shared" si="62"/>
        <v>817</v>
      </c>
      <c r="P72" s="41">
        <f t="shared" si="62"/>
        <v>807</v>
      </c>
      <c r="Q72" s="41">
        <f t="shared" si="62"/>
        <v>899</v>
      </c>
      <c r="R72" s="41">
        <f t="shared" si="62"/>
        <v>1047</v>
      </c>
      <c r="S72" s="41">
        <f t="shared" si="62"/>
        <v>1224</v>
      </c>
      <c r="T72" s="41">
        <f t="shared" si="58"/>
        <v>1306</v>
      </c>
      <c r="U72" s="41">
        <f t="shared" si="59"/>
        <v>1452</v>
      </c>
      <c r="V72" s="39">
        <f t="shared" si="59"/>
        <v>1311</v>
      </c>
      <c r="W72" s="39">
        <v>1439</v>
      </c>
      <c r="X72" s="39">
        <v>1472</v>
      </c>
      <c r="Y72" s="39">
        <v>1773</v>
      </c>
      <c r="Z72" s="128">
        <v>1829</v>
      </c>
      <c r="AA72" s="133">
        <v>1589</v>
      </c>
    </row>
    <row r="73" spans="1:28" ht="20.2" customHeight="1" x14ac:dyDescent="0.45">
      <c r="A73" s="36" t="s">
        <v>57</v>
      </c>
      <c r="B73" s="41">
        <f t="shared" ref="B73:S73" si="63">B166+B259</f>
        <v>325</v>
      </c>
      <c r="C73" s="41">
        <f t="shared" si="63"/>
        <v>311</v>
      </c>
      <c r="D73" s="41">
        <f t="shared" si="63"/>
        <v>374</v>
      </c>
      <c r="E73" s="41">
        <f t="shared" si="63"/>
        <v>404</v>
      </c>
      <c r="F73" s="41">
        <f t="shared" si="63"/>
        <v>477</v>
      </c>
      <c r="G73" s="41">
        <f t="shared" si="63"/>
        <v>552</v>
      </c>
      <c r="H73" s="41">
        <f t="shared" si="63"/>
        <v>558</v>
      </c>
      <c r="I73" s="41">
        <f t="shared" si="63"/>
        <v>645</v>
      </c>
      <c r="J73" s="41">
        <f t="shared" si="63"/>
        <v>719</v>
      </c>
      <c r="K73" s="41">
        <f t="shared" si="63"/>
        <v>720</v>
      </c>
      <c r="L73" s="41">
        <f t="shared" si="63"/>
        <v>768</v>
      </c>
      <c r="M73" s="41">
        <f t="shared" si="63"/>
        <v>818</v>
      </c>
      <c r="N73" s="41">
        <f t="shared" si="63"/>
        <v>831</v>
      </c>
      <c r="O73" s="41">
        <f t="shared" si="63"/>
        <v>846</v>
      </c>
      <c r="P73" s="41">
        <f t="shared" si="63"/>
        <v>854</v>
      </c>
      <c r="Q73" s="41">
        <f t="shared" si="63"/>
        <v>873</v>
      </c>
      <c r="R73" s="41">
        <f t="shared" si="63"/>
        <v>894</v>
      </c>
      <c r="S73" s="41">
        <f t="shared" si="63"/>
        <v>870</v>
      </c>
      <c r="T73" s="41">
        <f t="shared" si="58"/>
        <v>910</v>
      </c>
      <c r="U73" s="41">
        <f t="shared" si="59"/>
        <v>998</v>
      </c>
      <c r="V73" s="39">
        <f t="shared" si="59"/>
        <v>1098</v>
      </c>
      <c r="W73" s="39">
        <v>995</v>
      </c>
      <c r="X73" s="39">
        <v>1102</v>
      </c>
      <c r="Y73" s="39">
        <v>1821</v>
      </c>
      <c r="Z73" s="128">
        <v>1979</v>
      </c>
      <c r="AA73" s="133">
        <v>1571</v>
      </c>
    </row>
    <row r="74" spans="1:28" ht="20.2" customHeight="1" x14ac:dyDescent="0.45">
      <c r="A74" s="36" t="s">
        <v>58</v>
      </c>
      <c r="B74" s="41">
        <f t="shared" ref="B74:S74" si="64">B167+B260</f>
        <v>0</v>
      </c>
      <c r="C74" s="41">
        <f t="shared" si="64"/>
        <v>0</v>
      </c>
      <c r="D74" s="41">
        <f t="shared" si="64"/>
        <v>0</v>
      </c>
      <c r="E74" s="41">
        <f t="shared" si="64"/>
        <v>0</v>
      </c>
      <c r="F74" s="41">
        <f t="shared" si="64"/>
        <v>0</v>
      </c>
      <c r="G74" s="41">
        <f t="shared" si="64"/>
        <v>0</v>
      </c>
      <c r="H74" s="41">
        <f t="shared" si="64"/>
        <v>0</v>
      </c>
      <c r="I74" s="41">
        <f t="shared" si="64"/>
        <v>0</v>
      </c>
      <c r="J74" s="41">
        <f t="shared" si="64"/>
        <v>0</v>
      </c>
      <c r="K74" s="41">
        <f t="shared" si="64"/>
        <v>0</v>
      </c>
      <c r="L74" s="41">
        <f t="shared" si="64"/>
        <v>0</v>
      </c>
      <c r="M74" s="41">
        <f t="shared" si="64"/>
        <v>0</v>
      </c>
      <c r="N74" s="41">
        <f t="shared" si="64"/>
        <v>0</v>
      </c>
      <c r="O74" s="41">
        <f t="shared" si="64"/>
        <v>0</v>
      </c>
      <c r="P74" s="41">
        <f t="shared" si="64"/>
        <v>0</v>
      </c>
      <c r="Q74" s="41">
        <f t="shared" si="64"/>
        <v>0</v>
      </c>
      <c r="R74" s="41">
        <f t="shared" si="64"/>
        <v>0</v>
      </c>
      <c r="S74" s="41">
        <f t="shared" si="64"/>
        <v>0</v>
      </c>
      <c r="T74" s="41">
        <f t="shared" si="58"/>
        <v>0</v>
      </c>
      <c r="U74" s="41">
        <f t="shared" si="59"/>
        <v>0</v>
      </c>
      <c r="V74" s="39">
        <f t="shared" si="59"/>
        <v>0</v>
      </c>
      <c r="W74" s="39">
        <v>0</v>
      </c>
      <c r="X74" s="39">
        <v>11</v>
      </c>
      <c r="Y74" s="39">
        <v>10</v>
      </c>
      <c r="Z74" s="128">
        <v>13</v>
      </c>
      <c r="AA74" s="133">
        <v>19</v>
      </c>
    </row>
    <row r="75" spans="1:28" ht="20.2" customHeight="1" x14ac:dyDescent="0.45">
      <c r="A75" s="36" t="s">
        <v>59</v>
      </c>
      <c r="B75" s="41">
        <f t="shared" ref="B75:S75" si="65">B168+B261</f>
        <v>2332</v>
      </c>
      <c r="C75" s="41">
        <f t="shared" si="65"/>
        <v>2537</v>
      </c>
      <c r="D75" s="41">
        <f t="shared" si="65"/>
        <v>2579</v>
      </c>
      <c r="E75" s="41">
        <f t="shared" si="65"/>
        <v>2690</v>
      </c>
      <c r="F75" s="41">
        <f t="shared" si="65"/>
        <v>2662</v>
      </c>
      <c r="G75" s="41">
        <f t="shared" si="65"/>
        <v>2801</v>
      </c>
      <c r="H75" s="41">
        <f t="shared" si="65"/>
        <v>2987</v>
      </c>
      <c r="I75" s="41">
        <f t="shared" si="65"/>
        <v>3303</v>
      </c>
      <c r="J75" s="41">
        <f t="shared" si="65"/>
        <v>3408</v>
      </c>
      <c r="K75" s="41">
        <f t="shared" si="65"/>
        <v>3779</v>
      </c>
      <c r="L75" s="41">
        <f t="shared" si="65"/>
        <v>4041</v>
      </c>
      <c r="M75" s="41">
        <f t="shared" si="65"/>
        <v>4171</v>
      </c>
      <c r="N75" s="41">
        <f t="shared" si="65"/>
        <v>4335</v>
      </c>
      <c r="O75" s="41">
        <f t="shared" si="65"/>
        <v>4369</v>
      </c>
      <c r="P75" s="41">
        <f t="shared" si="65"/>
        <v>4441</v>
      </c>
      <c r="Q75" s="41">
        <f t="shared" si="65"/>
        <v>4374</v>
      </c>
      <c r="R75" s="41">
        <f t="shared" si="65"/>
        <v>4588</v>
      </c>
      <c r="S75" s="41">
        <f t="shared" si="65"/>
        <v>4660</v>
      </c>
      <c r="T75" s="41">
        <f t="shared" si="58"/>
        <v>4950</v>
      </c>
      <c r="U75" s="41">
        <f t="shared" si="59"/>
        <v>5130</v>
      </c>
      <c r="V75" s="39">
        <f t="shared" si="59"/>
        <v>5051</v>
      </c>
      <c r="W75" s="39">
        <v>5399</v>
      </c>
      <c r="X75" s="39">
        <v>5597</v>
      </c>
      <c r="Y75" s="39">
        <v>5696</v>
      </c>
      <c r="Z75" s="128">
        <v>5688</v>
      </c>
      <c r="AA75" s="133">
        <v>5591</v>
      </c>
    </row>
    <row r="76" spans="1:28" ht="20.2" customHeight="1" x14ac:dyDescent="0.45">
      <c r="A76" s="36" t="s">
        <v>60</v>
      </c>
      <c r="B76" s="41">
        <f t="shared" ref="B76:S76" si="66">B169+B262</f>
        <v>169</v>
      </c>
      <c r="C76" s="41">
        <f t="shared" si="66"/>
        <v>172</v>
      </c>
      <c r="D76" s="41">
        <f t="shared" si="66"/>
        <v>187</v>
      </c>
      <c r="E76" s="41">
        <f t="shared" si="66"/>
        <v>221</v>
      </c>
      <c r="F76" s="41">
        <f t="shared" si="66"/>
        <v>375</v>
      </c>
      <c r="G76" s="41">
        <f t="shared" si="66"/>
        <v>368</v>
      </c>
      <c r="H76" s="41">
        <f t="shared" si="66"/>
        <v>327</v>
      </c>
      <c r="I76" s="41">
        <f t="shared" si="66"/>
        <v>320</v>
      </c>
      <c r="J76" s="41">
        <f t="shared" si="66"/>
        <v>350</v>
      </c>
      <c r="K76" s="41">
        <f t="shared" si="66"/>
        <v>373</v>
      </c>
      <c r="L76" s="41">
        <f t="shared" si="66"/>
        <v>327</v>
      </c>
      <c r="M76" s="41">
        <f t="shared" si="66"/>
        <v>323</v>
      </c>
      <c r="N76" s="41">
        <f t="shared" si="66"/>
        <v>357</v>
      </c>
      <c r="O76" s="41">
        <f t="shared" si="66"/>
        <v>337</v>
      </c>
      <c r="P76" s="41">
        <f t="shared" si="66"/>
        <v>316</v>
      </c>
      <c r="Q76" s="41">
        <f t="shared" si="66"/>
        <v>263</v>
      </c>
      <c r="R76" s="41">
        <f t="shared" si="66"/>
        <v>189</v>
      </c>
      <c r="S76" s="41">
        <f t="shared" si="66"/>
        <v>185</v>
      </c>
      <c r="T76" s="41">
        <f t="shared" si="58"/>
        <v>178</v>
      </c>
      <c r="U76" s="41">
        <f t="shared" si="59"/>
        <v>167</v>
      </c>
      <c r="V76" s="39">
        <f t="shared" si="59"/>
        <v>182</v>
      </c>
      <c r="W76" s="39">
        <v>186</v>
      </c>
      <c r="X76" s="39">
        <v>172</v>
      </c>
      <c r="Y76" s="39">
        <v>175</v>
      </c>
      <c r="Z76" s="128">
        <v>170</v>
      </c>
      <c r="AA76" s="133">
        <v>166</v>
      </c>
    </row>
    <row r="77" spans="1:28" ht="20.2" customHeight="1" x14ac:dyDescent="0.45">
      <c r="A77" s="36" t="s">
        <v>61</v>
      </c>
      <c r="B77" s="41">
        <f t="shared" ref="B77:S77" si="67">B170+B263</f>
        <v>0</v>
      </c>
      <c r="C77" s="41">
        <f t="shared" si="67"/>
        <v>0</v>
      </c>
      <c r="D77" s="41">
        <f t="shared" si="67"/>
        <v>0</v>
      </c>
      <c r="E77" s="41">
        <f t="shared" si="67"/>
        <v>0</v>
      </c>
      <c r="F77" s="41">
        <f t="shared" si="67"/>
        <v>0</v>
      </c>
      <c r="G77" s="41">
        <f t="shared" si="67"/>
        <v>0</v>
      </c>
      <c r="H77" s="41">
        <f t="shared" si="67"/>
        <v>0</v>
      </c>
      <c r="I77" s="41">
        <f t="shared" si="67"/>
        <v>0</v>
      </c>
      <c r="J77" s="41">
        <f t="shared" si="67"/>
        <v>0</v>
      </c>
      <c r="K77" s="41">
        <f t="shared" si="67"/>
        <v>0</v>
      </c>
      <c r="L77" s="41">
        <f t="shared" si="67"/>
        <v>0</v>
      </c>
      <c r="M77" s="41">
        <f t="shared" si="67"/>
        <v>0</v>
      </c>
      <c r="N77" s="41">
        <f t="shared" si="67"/>
        <v>0</v>
      </c>
      <c r="O77" s="41">
        <f t="shared" si="67"/>
        <v>0</v>
      </c>
      <c r="P77" s="41">
        <f t="shared" si="67"/>
        <v>0</v>
      </c>
      <c r="Q77" s="41">
        <f t="shared" si="67"/>
        <v>0</v>
      </c>
      <c r="R77" s="41">
        <f t="shared" si="67"/>
        <v>0</v>
      </c>
      <c r="S77" s="41">
        <f t="shared" si="67"/>
        <v>0</v>
      </c>
      <c r="T77" s="41">
        <f t="shared" si="58"/>
        <v>0</v>
      </c>
      <c r="U77" s="41">
        <f t="shared" si="59"/>
        <v>0</v>
      </c>
      <c r="V77" s="39">
        <f t="shared" si="59"/>
        <v>2</v>
      </c>
      <c r="W77" s="39">
        <v>7</v>
      </c>
      <c r="X77" s="39">
        <v>8</v>
      </c>
      <c r="Y77" s="39">
        <v>5</v>
      </c>
      <c r="Z77" s="128">
        <v>12</v>
      </c>
      <c r="AA77" s="133">
        <v>25</v>
      </c>
    </row>
    <row r="78" spans="1:28" ht="20.2" customHeight="1" x14ac:dyDescent="0.45">
      <c r="A78" s="36" t="s">
        <v>62</v>
      </c>
      <c r="B78" s="41">
        <f t="shared" ref="B78:S78" si="68">B171+B264</f>
        <v>0</v>
      </c>
      <c r="C78" s="41">
        <f t="shared" si="68"/>
        <v>0</v>
      </c>
      <c r="D78" s="41">
        <f t="shared" si="68"/>
        <v>0</v>
      </c>
      <c r="E78" s="41">
        <f t="shared" si="68"/>
        <v>0</v>
      </c>
      <c r="F78" s="41">
        <f t="shared" si="68"/>
        <v>0</v>
      </c>
      <c r="G78" s="41">
        <f t="shared" si="68"/>
        <v>0</v>
      </c>
      <c r="H78" s="41">
        <f t="shared" si="68"/>
        <v>0</v>
      </c>
      <c r="I78" s="41">
        <f t="shared" si="68"/>
        <v>0</v>
      </c>
      <c r="J78" s="41">
        <f t="shared" si="68"/>
        <v>26</v>
      </c>
      <c r="K78" s="41">
        <f t="shared" si="68"/>
        <v>63</v>
      </c>
      <c r="L78" s="41">
        <f t="shared" si="68"/>
        <v>95</v>
      </c>
      <c r="M78" s="41">
        <f t="shared" si="68"/>
        <v>153</v>
      </c>
      <c r="N78" s="41">
        <f t="shared" si="68"/>
        <v>209</v>
      </c>
      <c r="O78" s="41">
        <f t="shared" si="68"/>
        <v>251</v>
      </c>
      <c r="P78" s="41">
        <f t="shared" si="68"/>
        <v>256</v>
      </c>
      <c r="Q78" s="41">
        <f t="shared" si="68"/>
        <v>255</v>
      </c>
      <c r="R78" s="41">
        <f t="shared" si="68"/>
        <v>256</v>
      </c>
      <c r="S78" s="41">
        <f t="shared" si="68"/>
        <v>273</v>
      </c>
      <c r="T78" s="41">
        <f t="shared" si="58"/>
        <v>301</v>
      </c>
      <c r="U78" s="41">
        <f t="shared" si="59"/>
        <v>319</v>
      </c>
      <c r="V78" s="39">
        <f t="shared" si="59"/>
        <v>317</v>
      </c>
      <c r="W78" s="39">
        <v>346</v>
      </c>
      <c r="X78" s="39">
        <v>316</v>
      </c>
      <c r="Y78" s="39">
        <v>334</v>
      </c>
      <c r="Z78" s="128">
        <v>308</v>
      </c>
      <c r="AA78" s="133">
        <v>298</v>
      </c>
    </row>
    <row r="79" spans="1:28" ht="20.2" customHeight="1" x14ac:dyDescent="0.45">
      <c r="A79" s="36" t="s">
        <v>63</v>
      </c>
      <c r="B79" s="41">
        <f t="shared" ref="B79:S79" si="69">B172+B265</f>
        <v>0</v>
      </c>
      <c r="C79" s="41">
        <f t="shared" si="69"/>
        <v>0</v>
      </c>
      <c r="D79" s="41">
        <f t="shared" si="69"/>
        <v>0</v>
      </c>
      <c r="E79" s="41">
        <f t="shared" si="69"/>
        <v>0</v>
      </c>
      <c r="F79" s="41">
        <f t="shared" si="69"/>
        <v>0</v>
      </c>
      <c r="G79" s="41">
        <f t="shared" si="69"/>
        <v>12</v>
      </c>
      <c r="H79" s="41">
        <f t="shared" si="69"/>
        <v>23</v>
      </c>
      <c r="I79" s="41">
        <f t="shared" si="69"/>
        <v>90</v>
      </c>
      <c r="J79" s="41">
        <f t="shared" si="69"/>
        <v>167</v>
      </c>
      <c r="K79" s="41">
        <f t="shared" si="69"/>
        <v>345</v>
      </c>
      <c r="L79" s="41">
        <f t="shared" si="69"/>
        <v>413</v>
      </c>
      <c r="M79" s="41">
        <f t="shared" si="69"/>
        <v>442</v>
      </c>
      <c r="N79" s="41">
        <f t="shared" si="69"/>
        <v>514</v>
      </c>
      <c r="O79" s="41">
        <f t="shared" si="69"/>
        <v>594</v>
      </c>
      <c r="P79" s="41">
        <f t="shared" si="69"/>
        <v>663</v>
      </c>
      <c r="Q79" s="41">
        <f t="shared" si="69"/>
        <v>723</v>
      </c>
      <c r="R79" s="41">
        <f t="shared" si="69"/>
        <v>749</v>
      </c>
      <c r="S79" s="41">
        <f t="shared" si="69"/>
        <v>841</v>
      </c>
      <c r="T79" s="41">
        <f t="shared" si="58"/>
        <v>812</v>
      </c>
      <c r="U79" s="41">
        <f t="shared" si="59"/>
        <v>813</v>
      </c>
      <c r="V79" s="39">
        <f t="shared" si="59"/>
        <v>815</v>
      </c>
      <c r="W79" s="39">
        <v>947</v>
      </c>
      <c r="X79" s="39">
        <v>1017</v>
      </c>
      <c r="Y79" s="39">
        <v>997</v>
      </c>
      <c r="Z79" s="128">
        <v>1182</v>
      </c>
      <c r="AA79" s="133">
        <v>1393</v>
      </c>
    </row>
    <row r="80" spans="1:28" ht="20.2" customHeight="1" x14ac:dyDescent="0.45">
      <c r="A80" s="36" t="s">
        <v>64</v>
      </c>
      <c r="B80" s="41">
        <f t="shared" ref="B80:S80" si="70">B173+B266</f>
        <v>3429</v>
      </c>
      <c r="C80" s="41">
        <f t="shared" si="70"/>
        <v>3723</v>
      </c>
      <c r="D80" s="41">
        <f t="shared" si="70"/>
        <v>4057</v>
      </c>
      <c r="E80" s="41">
        <f t="shared" si="70"/>
        <v>4188</v>
      </c>
      <c r="F80" s="41">
        <f t="shared" si="70"/>
        <v>4122</v>
      </c>
      <c r="G80" s="41">
        <f t="shared" si="70"/>
        <v>4181</v>
      </c>
      <c r="H80" s="41">
        <f t="shared" si="70"/>
        <v>4345</v>
      </c>
      <c r="I80" s="41">
        <f t="shared" si="70"/>
        <v>4967</v>
      </c>
      <c r="J80" s="41">
        <f t="shared" si="70"/>
        <v>5247</v>
      </c>
      <c r="K80" s="41">
        <f t="shared" si="70"/>
        <v>5625</v>
      </c>
      <c r="L80" s="41">
        <f t="shared" si="70"/>
        <v>6038</v>
      </c>
      <c r="M80" s="41">
        <f t="shared" si="70"/>
        <v>6339</v>
      </c>
      <c r="N80" s="41">
        <f t="shared" si="70"/>
        <v>6687</v>
      </c>
      <c r="O80" s="41">
        <f t="shared" si="70"/>
        <v>6923</v>
      </c>
      <c r="P80" s="41">
        <f t="shared" si="70"/>
        <v>7072</v>
      </c>
      <c r="Q80" s="41">
        <f t="shared" si="70"/>
        <v>6925</v>
      </c>
      <c r="R80" s="41">
        <f t="shared" si="70"/>
        <v>6829</v>
      </c>
      <c r="S80" s="41">
        <f t="shared" si="70"/>
        <v>6881</v>
      </c>
      <c r="T80" s="41">
        <f t="shared" si="58"/>
        <v>7141</v>
      </c>
      <c r="U80" s="41">
        <f t="shared" si="59"/>
        <v>7617</v>
      </c>
      <c r="V80" s="39">
        <f t="shared" si="59"/>
        <v>7760</v>
      </c>
      <c r="W80" s="39">
        <v>8168</v>
      </c>
      <c r="X80" s="39">
        <v>8589</v>
      </c>
      <c r="Y80" s="39">
        <v>8664</v>
      </c>
      <c r="Z80" s="128">
        <v>8421</v>
      </c>
      <c r="AA80" s="133">
        <v>8475</v>
      </c>
    </row>
    <row r="81" spans="1:28" ht="20.2" customHeight="1" x14ac:dyDescent="0.45">
      <c r="A81" s="36" t="s">
        <v>65</v>
      </c>
      <c r="B81" s="41">
        <f t="shared" ref="B81:S81" si="71">B174+B267</f>
        <v>2588</v>
      </c>
      <c r="C81" s="41">
        <f t="shared" si="71"/>
        <v>2665</v>
      </c>
      <c r="D81" s="41">
        <f t="shared" si="71"/>
        <v>2700</v>
      </c>
      <c r="E81" s="41">
        <f t="shared" si="71"/>
        <v>2781</v>
      </c>
      <c r="F81" s="41">
        <f t="shared" si="71"/>
        <v>2953</v>
      </c>
      <c r="G81" s="41">
        <f t="shared" si="71"/>
        <v>3099</v>
      </c>
      <c r="H81" s="41">
        <f t="shared" si="71"/>
        <v>3264</v>
      </c>
      <c r="I81" s="41">
        <f t="shared" si="71"/>
        <v>3515</v>
      </c>
      <c r="J81" s="41">
        <f t="shared" si="71"/>
        <v>3606</v>
      </c>
      <c r="K81" s="41">
        <f t="shared" si="71"/>
        <v>3889</v>
      </c>
      <c r="L81" s="41">
        <f t="shared" si="71"/>
        <v>3949</v>
      </c>
      <c r="M81" s="41">
        <f t="shared" si="71"/>
        <v>4058</v>
      </c>
      <c r="N81" s="41">
        <f t="shared" si="71"/>
        <v>4181</v>
      </c>
      <c r="O81" s="41">
        <f t="shared" si="71"/>
        <v>4248</v>
      </c>
      <c r="P81" s="41">
        <f t="shared" si="71"/>
        <v>4378</v>
      </c>
      <c r="Q81" s="41">
        <f t="shared" si="71"/>
        <v>4527</v>
      </c>
      <c r="R81" s="41">
        <f t="shared" si="71"/>
        <v>4677</v>
      </c>
      <c r="S81" s="41">
        <f t="shared" si="71"/>
        <v>5044</v>
      </c>
      <c r="T81" s="41">
        <f t="shared" si="58"/>
        <v>5339</v>
      </c>
      <c r="U81" s="41">
        <f t="shared" si="59"/>
        <v>5598</v>
      </c>
      <c r="V81" s="39">
        <f t="shared" si="59"/>
        <v>5733</v>
      </c>
      <c r="W81" s="39">
        <v>6737</v>
      </c>
      <c r="X81" s="39">
        <v>6585</v>
      </c>
      <c r="Y81" s="39">
        <v>6399</v>
      </c>
      <c r="Z81" s="128">
        <v>6552</v>
      </c>
      <c r="AA81" s="133">
        <v>6353</v>
      </c>
    </row>
    <row r="82" spans="1:28" ht="20.2" customHeight="1" x14ac:dyDescent="0.45">
      <c r="A82" s="118" t="s">
        <v>66</v>
      </c>
      <c r="B82" s="41">
        <f t="shared" ref="B82:S82" si="72">B175+B268</f>
        <v>50</v>
      </c>
      <c r="C82" s="41">
        <f t="shared" si="72"/>
        <v>240</v>
      </c>
      <c r="D82" s="41">
        <f t="shared" si="72"/>
        <v>396</v>
      </c>
      <c r="E82" s="41">
        <f t="shared" si="72"/>
        <v>456</v>
      </c>
      <c r="F82" s="41">
        <f t="shared" si="72"/>
        <v>570</v>
      </c>
      <c r="G82" s="41">
        <f t="shared" si="72"/>
        <v>773</v>
      </c>
      <c r="H82" s="41">
        <f t="shared" si="72"/>
        <v>1085</v>
      </c>
      <c r="I82" s="41">
        <f t="shared" si="72"/>
        <v>1639</v>
      </c>
      <c r="J82" s="41">
        <f t="shared" si="72"/>
        <v>1966</v>
      </c>
      <c r="K82" s="41">
        <f t="shared" si="72"/>
        <v>2120</v>
      </c>
      <c r="L82" s="41">
        <f t="shared" si="72"/>
        <v>2246</v>
      </c>
      <c r="M82" s="41">
        <f t="shared" si="72"/>
        <v>2326</v>
      </c>
      <c r="N82" s="41">
        <f t="shared" si="72"/>
        <v>2351</v>
      </c>
      <c r="O82" s="41">
        <f t="shared" si="72"/>
        <v>2362</v>
      </c>
      <c r="P82" s="41">
        <f t="shared" si="72"/>
        <v>2420</v>
      </c>
      <c r="Q82" s="41">
        <f t="shared" si="72"/>
        <v>2530</v>
      </c>
      <c r="R82" s="41">
        <f t="shared" si="72"/>
        <v>2632</v>
      </c>
      <c r="S82" s="41">
        <f t="shared" si="72"/>
        <v>2664</v>
      </c>
      <c r="T82" s="41">
        <f t="shared" si="58"/>
        <v>2754</v>
      </c>
      <c r="U82" s="41">
        <f t="shared" si="59"/>
        <v>2927</v>
      </c>
      <c r="V82" s="39">
        <f t="shared" si="59"/>
        <v>3028</v>
      </c>
      <c r="W82" s="39">
        <v>3043</v>
      </c>
      <c r="X82" s="39">
        <v>2896</v>
      </c>
      <c r="Y82" s="39">
        <v>2890</v>
      </c>
      <c r="Z82" s="128">
        <v>2930</v>
      </c>
      <c r="AA82" s="133">
        <v>2941</v>
      </c>
    </row>
    <row r="83" spans="1:28" ht="20.2" customHeight="1" x14ac:dyDescent="0.45">
      <c r="A83" s="36" t="s">
        <v>67</v>
      </c>
      <c r="B83" s="41">
        <f t="shared" ref="B83:S83" si="73">B176+B269</f>
        <v>10417</v>
      </c>
      <c r="C83" s="41">
        <f t="shared" si="73"/>
        <v>11029</v>
      </c>
      <c r="D83" s="41">
        <f t="shared" si="73"/>
        <v>11862</v>
      </c>
      <c r="E83" s="41">
        <f t="shared" si="73"/>
        <v>12226</v>
      </c>
      <c r="F83" s="41">
        <f t="shared" si="73"/>
        <v>12375</v>
      </c>
      <c r="G83" s="41">
        <f t="shared" si="73"/>
        <v>12276</v>
      </c>
      <c r="H83" s="41">
        <f t="shared" si="73"/>
        <v>12603</v>
      </c>
      <c r="I83" s="41">
        <f t="shared" si="73"/>
        <v>13827</v>
      </c>
      <c r="J83" s="41">
        <f t="shared" si="73"/>
        <v>14208</v>
      </c>
      <c r="K83" s="41">
        <f t="shared" si="73"/>
        <v>14828</v>
      </c>
      <c r="L83" s="41">
        <f t="shared" si="73"/>
        <v>14988</v>
      </c>
      <c r="M83" s="41">
        <f t="shared" si="73"/>
        <v>15272</v>
      </c>
      <c r="N83" s="41">
        <f t="shared" si="73"/>
        <v>15610</v>
      </c>
      <c r="O83" s="41">
        <f t="shared" si="73"/>
        <v>16179</v>
      </c>
      <c r="P83" s="41">
        <f t="shared" si="73"/>
        <v>16707</v>
      </c>
      <c r="Q83" s="41">
        <f t="shared" si="73"/>
        <v>17212</v>
      </c>
      <c r="R83" s="41">
        <f t="shared" si="73"/>
        <v>18024</v>
      </c>
      <c r="S83" s="41">
        <f t="shared" si="73"/>
        <v>18497</v>
      </c>
      <c r="T83" s="41">
        <f t="shared" si="58"/>
        <v>19280</v>
      </c>
      <c r="U83" s="41">
        <f t="shared" si="59"/>
        <v>20218</v>
      </c>
      <c r="V83" s="39">
        <f t="shared" si="59"/>
        <v>20593</v>
      </c>
      <c r="W83" s="39">
        <v>21404</v>
      </c>
      <c r="X83" s="39">
        <v>21534</v>
      </c>
      <c r="Y83" s="39">
        <v>21403</v>
      </c>
      <c r="Z83" s="128">
        <v>21765</v>
      </c>
      <c r="AA83" s="133">
        <v>21634</v>
      </c>
    </row>
    <row r="84" spans="1:28" ht="20.2" customHeight="1" x14ac:dyDescent="0.45">
      <c r="A84" s="36" t="s">
        <v>68</v>
      </c>
      <c r="B84" s="41">
        <f t="shared" ref="B84:S84" si="74">B177+B270</f>
        <v>173</v>
      </c>
      <c r="C84" s="41">
        <f t="shared" si="74"/>
        <v>189</v>
      </c>
      <c r="D84" s="41">
        <f t="shared" si="74"/>
        <v>207</v>
      </c>
      <c r="E84" s="41">
        <f t="shared" si="74"/>
        <v>229</v>
      </c>
      <c r="F84" s="41">
        <f t="shared" si="74"/>
        <v>242</v>
      </c>
      <c r="G84" s="41">
        <f t="shared" si="74"/>
        <v>248</v>
      </c>
      <c r="H84" s="41">
        <f t="shared" si="74"/>
        <v>277</v>
      </c>
      <c r="I84" s="41">
        <f t="shared" si="74"/>
        <v>345</v>
      </c>
      <c r="J84" s="41">
        <f t="shared" si="74"/>
        <v>386</v>
      </c>
      <c r="K84" s="41">
        <f t="shared" si="74"/>
        <v>405</v>
      </c>
      <c r="L84" s="41">
        <f t="shared" si="74"/>
        <v>423</v>
      </c>
      <c r="M84" s="41">
        <f t="shared" si="74"/>
        <v>433</v>
      </c>
      <c r="N84" s="41">
        <f t="shared" si="74"/>
        <v>476</v>
      </c>
      <c r="O84" s="41">
        <f t="shared" si="74"/>
        <v>480</v>
      </c>
      <c r="P84" s="41">
        <f t="shared" si="74"/>
        <v>452</v>
      </c>
      <c r="Q84" s="41">
        <f t="shared" si="74"/>
        <v>482</v>
      </c>
      <c r="R84" s="41">
        <f t="shared" si="74"/>
        <v>495</v>
      </c>
      <c r="S84" s="41">
        <f t="shared" si="74"/>
        <v>558</v>
      </c>
      <c r="T84" s="41">
        <f t="shared" si="58"/>
        <v>642</v>
      </c>
      <c r="U84" s="41">
        <f t="shared" si="59"/>
        <v>694</v>
      </c>
      <c r="V84" s="39">
        <f t="shared" si="59"/>
        <v>700</v>
      </c>
      <c r="W84" s="39">
        <v>808</v>
      </c>
      <c r="X84" s="39">
        <v>848</v>
      </c>
      <c r="Y84" s="39">
        <v>1235</v>
      </c>
      <c r="Z84" s="128">
        <v>1282</v>
      </c>
      <c r="AA84" s="133">
        <v>1120</v>
      </c>
    </row>
    <row r="85" spans="1:28" ht="20.2" customHeight="1" x14ac:dyDescent="0.45">
      <c r="A85" s="36" t="s">
        <v>69</v>
      </c>
      <c r="B85" s="41">
        <f t="shared" ref="B85:S85" si="75">B178+B271</f>
        <v>0</v>
      </c>
      <c r="C85" s="41">
        <f t="shared" si="75"/>
        <v>0</v>
      </c>
      <c r="D85" s="41">
        <f t="shared" si="75"/>
        <v>0</v>
      </c>
      <c r="E85" s="41">
        <f t="shared" si="75"/>
        <v>0</v>
      </c>
      <c r="F85" s="41">
        <f t="shared" si="75"/>
        <v>0</v>
      </c>
      <c r="G85" s="41">
        <f t="shared" si="75"/>
        <v>0</v>
      </c>
      <c r="H85" s="41">
        <f t="shared" si="75"/>
        <v>0</v>
      </c>
      <c r="I85" s="41">
        <f t="shared" si="75"/>
        <v>0</v>
      </c>
      <c r="J85" s="41">
        <f t="shared" si="75"/>
        <v>0</v>
      </c>
      <c r="K85" s="41">
        <f t="shared" si="75"/>
        <v>0</v>
      </c>
      <c r="L85" s="41">
        <f t="shared" si="75"/>
        <v>0</v>
      </c>
      <c r="M85" s="41">
        <f t="shared" si="75"/>
        <v>0</v>
      </c>
      <c r="N85" s="41">
        <f t="shared" si="75"/>
        <v>0</v>
      </c>
      <c r="O85" s="41">
        <f t="shared" si="75"/>
        <v>0</v>
      </c>
      <c r="P85" s="41">
        <f t="shared" si="75"/>
        <v>0</v>
      </c>
      <c r="Q85" s="41">
        <f t="shared" si="75"/>
        <v>0</v>
      </c>
      <c r="R85" s="41">
        <f t="shared" si="75"/>
        <v>0</v>
      </c>
      <c r="S85" s="41">
        <f t="shared" si="75"/>
        <v>0</v>
      </c>
      <c r="T85" s="41">
        <v>0</v>
      </c>
      <c r="U85" s="41">
        <v>0</v>
      </c>
      <c r="V85" s="39">
        <v>0</v>
      </c>
      <c r="W85" s="39">
        <v>0</v>
      </c>
      <c r="X85" s="39">
        <v>0</v>
      </c>
      <c r="Y85" s="39">
        <v>0</v>
      </c>
      <c r="Z85" s="128">
        <v>0</v>
      </c>
      <c r="AA85" s="133">
        <v>0</v>
      </c>
    </row>
    <row r="86" spans="1:28" ht="20.2" customHeight="1" x14ac:dyDescent="0.45">
      <c r="A86" s="36" t="s">
        <v>70</v>
      </c>
      <c r="B86" s="41">
        <f t="shared" ref="B86:S86" si="76">B179+B272</f>
        <v>2041</v>
      </c>
      <c r="C86" s="41">
        <f t="shared" si="76"/>
        <v>2237</v>
      </c>
      <c r="D86" s="41">
        <f t="shared" si="76"/>
        <v>2485</v>
      </c>
      <c r="E86" s="41">
        <f t="shared" si="76"/>
        <v>2650</v>
      </c>
      <c r="F86" s="41">
        <f t="shared" si="76"/>
        <v>2789</v>
      </c>
      <c r="G86" s="41">
        <f t="shared" si="76"/>
        <v>2884</v>
      </c>
      <c r="H86" s="41">
        <f t="shared" si="76"/>
        <v>3120</v>
      </c>
      <c r="I86" s="41">
        <f t="shared" si="76"/>
        <v>3630</v>
      </c>
      <c r="J86" s="41">
        <f t="shared" si="76"/>
        <v>3987</v>
      </c>
      <c r="K86" s="41">
        <f t="shared" si="76"/>
        <v>4295</v>
      </c>
      <c r="L86" s="41">
        <f t="shared" si="76"/>
        <v>4419</v>
      </c>
      <c r="M86" s="41">
        <f t="shared" si="76"/>
        <v>4794</v>
      </c>
      <c r="N86" s="41">
        <f t="shared" si="76"/>
        <v>5118</v>
      </c>
      <c r="O86" s="41">
        <f t="shared" si="76"/>
        <v>5300</v>
      </c>
      <c r="P86" s="41">
        <f t="shared" si="76"/>
        <v>5239</v>
      </c>
      <c r="Q86" s="41">
        <f t="shared" si="76"/>
        <v>5288</v>
      </c>
      <c r="R86" s="41">
        <f t="shared" si="76"/>
        <v>5464</v>
      </c>
      <c r="S86" s="41">
        <f t="shared" si="76"/>
        <v>5859</v>
      </c>
      <c r="T86" s="41">
        <f t="shared" ref="T86:T91" si="77">T179+T272</f>
        <v>5991</v>
      </c>
      <c r="U86" s="41">
        <f t="shared" ref="U86:V91" si="78">SUM(U179,U272)</f>
        <v>6221</v>
      </c>
      <c r="V86" s="39">
        <f t="shared" si="78"/>
        <v>6265</v>
      </c>
      <c r="W86" s="39">
        <v>6450</v>
      </c>
      <c r="X86" s="39">
        <v>6221</v>
      </c>
      <c r="Y86" s="39">
        <v>6134</v>
      </c>
      <c r="Z86" s="128">
        <v>6031</v>
      </c>
      <c r="AA86" s="133">
        <v>6145</v>
      </c>
    </row>
    <row r="87" spans="1:28" ht="20.2" customHeight="1" x14ac:dyDescent="0.45">
      <c r="A87" s="36" t="s">
        <v>71</v>
      </c>
      <c r="B87" s="41">
        <f t="shared" ref="B87:S87" si="79">B180+B273</f>
        <v>3325</v>
      </c>
      <c r="C87" s="41">
        <f t="shared" si="79"/>
        <v>3410</v>
      </c>
      <c r="D87" s="41">
        <f t="shared" si="79"/>
        <v>3715</v>
      </c>
      <c r="E87" s="41">
        <f t="shared" si="79"/>
        <v>3848</v>
      </c>
      <c r="F87" s="41">
        <f t="shared" si="79"/>
        <v>3906</v>
      </c>
      <c r="G87" s="41">
        <f t="shared" si="79"/>
        <v>4021</v>
      </c>
      <c r="H87" s="41">
        <f t="shared" si="79"/>
        <v>4185</v>
      </c>
      <c r="I87" s="41">
        <f t="shared" si="79"/>
        <v>4612</v>
      </c>
      <c r="J87" s="41">
        <f t="shared" si="79"/>
        <v>4861</v>
      </c>
      <c r="K87" s="41">
        <f t="shared" si="79"/>
        <v>5040</v>
      </c>
      <c r="L87" s="41">
        <f t="shared" si="79"/>
        <v>5345</v>
      </c>
      <c r="M87" s="41">
        <f t="shared" si="79"/>
        <v>5438</v>
      </c>
      <c r="N87" s="41">
        <f t="shared" si="79"/>
        <v>5543</v>
      </c>
      <c r="O87" s="41">
        <f t="shared" si="79"/>
        <v>5697</v>
      </c>
      <c r="P87" s="41">
        <f t="shared" si="79"/>
        <v>5743</v>
      </c>
      <c r="Q87" s="41">
        <f t="shared" si="79"/>
        <v>5820</v>
      </c>
      <c r="R87" s="41">
        <f t="shared" si="79"/>
        <v>6001</v>
      </c>
      <c r="S87" s="41">
        <f t="shared" si="79"/>
        <v>6448</v>
      </c>
      <c r="T87" s="41">
        <f t="shared" si="77"/>
        <v>6498</v>
      </c>
      <c r="U87" s="41">
        <f t="shared" si="78"/>
        <v>6754</v>
      </c>
      <c r="V87" s="39">
        <f t="shared" si="78"/>
        <v>6743</v>
      </c>
      <c r="W87" s="39">
        <v>7343</v>
      </c>
      <c r="X87" s="39">
        <v>7233</v>
      </c>
      <c r="Y87" s="39">
        <v>7378</v>
      </c>
      <c r="Z87" s="128">
        <v>7689</v>
      </c>
      <c r="AA87" s="133">
        <v>7485</v>
      </c>
    </row>
    <row r="88" spans="1:28" ht="20.2" customHeight="1" x14ac:dyDescent="0.45">
      <c r="A88" s="36" t="s">
        <v>72</v>
      </c>
      <c r="B88" s="41">
        <f t="shared" ref="B88:S88" si="80">B181+B274</f>
        <v>900</v>
      </c>
      <c r="C88" s="41">
        <f t="shared" si="80"/>
        <v>925</v>
      </c>
      <c r="D88" s="41">
        <f t="shared" si="80"/>
        <v>978</v>
      </c>
      <c r="E88" s="41">
        <f t="shared" si="80"/>
        <v>1041</v>
      </c>
      <c r="F88" s="41">
        <f t="shared" si="80"/>
        <v>1036</v>
      </c>
      <c r="G88" s="41">
        <f t="shared" si="80"/>
        <v>1073</v>
      </c>
      <c r="H88" s="41">
        <f t="shared" si="80"/>
        <v>1150</v>
      </c>
      <c r="I88" s="41">
        <f t="shared" si="80"/>
        <v>1267</v>
      </c>
      <c r="J88" s="41">
        <f t="shared" si="80"/>
        <v>1370</v>
      </c>
      <c r="K88" s="41">
        <f t="shared" si="80"/>
        <v>1488</v>
      </c>
      <c r="L88" s="41">
        <f t="shared" si="80"/>
        <v>1528</v>
      </c>
      <c r="M88" s="41">
        <f t="shared" si="80"/>
        <v>1561</v>
      </c>
      <c r="N88" s="41">
        <f t="shared" si="80"/>
        <v>1567</v>
      </c>
      <c r="O88" s="41">
        <f t="shared" si="80"/>
        <v>1584</v>
      </c>
      <c r="P88" s="41">
        <f t="shared" si="80"/>
        <v>1565</v>
      </c>
      <c r="Q88" s="41">
        <f t="shared" si="80"/>
        <v>1578</v>
      </c>
      <c r="R88" s="41">
        <f t="shared" si="80"/>
        <v>1618</v>
      </c>
      <c r="S88" s="41">
        <f t="shared" si="80"/>
        <v>1845</v>
      </c>
      <c r="T88" s="41">
        <f t="shared" si="77"/>
        <v>2020</v>
      </c>
      <c r="U88" s="41">
        <f t="shared" si="78"/>
        <v>2220</v>
      </c>
      <c r="V88" s="39">
        <f t="shared" si="78"/>
        <v>2408</v>
      </c>
      <c r="W88" s="39">
        <v>2418</v>
      </c>
      <c r="X88" s="39">
        <v>2251</v>
      </c>
      <c r="Y88" s="39">
        <v>2270</v>
      </c>
      <c r="Z88" s="128">
        <v>2353</v>
      </c>
      <c r="AA88" s="133">
        <v>2488</v>
      </c>
    </row>
    <row r="89" spans="1:28" ht="20.2" customHeight="1" x14ac:dyDescent="0.45">
      <c r="A89" s="36" t="s">
        <v>73</v>
      </c>
      <c r="B89" s="41">
        <f t="shared" ref="B89:S89" si="81">B182+B275</f>
        <v>878</v>
      </c>
      <c r="C89" s="41">
        <f t="shared" si="81"/>
        <v>846</v>
      </c>
      <c r="D89" s="41">
        <f t="shared" si="81"/>
        <v>1053</v>
      </c>
      <c r="E89" s="41">
        <f t="shared" si="81"/>
        <v>1209</v>
      </c>
      <c r="F89" s="41">
        <f t="shared" si="81"/>
        <v>1287</v>
      </c>
      <c r="G89" s="41">
        <f t="shared" si="81"/>
        <v>1304</v>
      </c>
      <c r="H89" s="41">
        <f t="shared" si="81"/>
        <v>1377</v>
      </c>
      <c r="I89" s="41">
        <f t="shared" si="81"/>
        <v>1479</v>
      </c>
      <c r="J89" s="41">
        <f t="shared" si="81"/>
        <v>1637</v>
      </c>
      <c r="K89" s="41">
        <f t="shared" si="81"/>
        <v>1689</v>
      </c>
      <c r="L89" s="41">
        <f t="shared" si="81"/>
        <v>1799</v>
      </c>
      <c r="M89" s="41">
        <f t="shared" si="81"/>
        <v>1803</v>
      </c>
      <c r="N89" s="41">
        <f t="shared" si="81"/>
        <v>2006</v>
      </c>
      <c r="O89" s="41">
        <f t="shared" si="81"/>
        <v>2399</v>
      </c>
      <c r="P89" s="41">
        <f t="shared" si="81"/>
        <v>2567</v>
      </c>
      <c r="Q89" s="41">
        <f t="shared" si="81"/>
        <v>2794</v>
      </c>
      <c r="R89" s="41">
        <f t="shared" si="81"/>
        <v>3161</v>
      </c>
      <c r="S89" s="41">
        <f t="shared" si="81"/>
        <v>3638</v>
      </c>
      <c r="T89" s="41">
        <f t="shared" si="77"/>
        <v>4038</v>
      </c>
      <c r="U89" s="41">
        <f t="shared" si="78"/>
        <v>4135</v>
      </c>
      <c r="V89" s="39">
        <f t="shared" si="78"/>
        <v>4382</v>
      </c>
      <c r="W89" s="39">
        <v>4936</v>
      </c>
      <c r="X89" s="39">
        <v>5838</v>
      </c>
      <c r="Y89" s="39">
        <v>5938</v>
      </c>
      <c r="Z89" s="128">
        <v>4745</v>
      </c>
      <c r="AA89" s="133">
        <v>3619</v>
      </c>
    </row>
    <row r="90" spans="1:28" ht="20.2" customHeight="1" x14ac:dyDescent="0.45">
      <c r="A90" s="36" t="s">
        <v>74</v>
      </c>
      <c r="B90" s="41">
        <f t="shared" ref="B90:S90" si="82">B183+B276</f>
        <v>4220</v>
      </c>
      <c r="C90" s="41">
        <f t="shared" si="82"/>
        <v>4340</v>
      </c>
      <c r="D90" s="41">
        <f t="shared" si="82"/>
        <v>4708</v>
      </c>
      <c r="E90" s="41">
        <f t="shared" si="82"/>
        <v>4734</v>
      </c>
      <c r="F90" s="41">
        <f t="shared" si="82"/>
        <v>4783</v>
      </c>
      <c r="G90" s="41">
        <f t="shared" si="82"/>
        <v>4754</v>
      </c>
      <c r="H90" s="41">
        <f t="shared" si="82"/>
        <v>5144</v>
      </c>
      <c r="I90" s="41">
        <f t="shared" si="82"/>
        <v>5698</v>
      </c>
      <c r="J90" s="41">
        <f t="shared" si="82"/>
        <v>5861</v>
      </c>
      <c r="K90" s="41">
        <f t="shared" si="82"/>
        <v>6093</v>
      </c>
      <c r="L90" s="41">
        <f t="shared" si="82"/>
        <v>6006</v>
      </c>
      <c r="M90" s="41">
        <f t="shared" si="82"/>
        <v>5918</v>
      </c>
      <c r="N90" s="41">
        <f t="shared" si="82"/>
        <v>5959</v>
      </c>
      <c r="O90" s="41">
        <f t="shared" si="82"/>
        <v>5905</v>
      </c>
      <c r="P90" s="41">
        <f t="shared" si="82"/>
        <v>5929</v>
      </c>
      <c r="Q90" s="41">
        <f t="shared" si="82"/>
        <v>5922</v>
      </c>
      <c r="R90" s="41">
        <f t="shared" si="82"/>
        <v>5802</v>
      </c>
      <c r="S90" s="41">
        <f t="shared" si="82"/>
        <v>5801</v>
      </c>
      <c r="T90" s="41">
        <f t="shared" si="77"/>
        <v>5986</v>
      </c>
      <c r="U90" s="41">
        <f t="shared" si="78"/>
        <v>6084</v>
      </c>
      <c r="V90" s="39">
        <f t="shared" si="78"/>
        <v>6283</v>
      </c>
      <c r="W90" s="39">
        <v>6446</v>
      </c>
      <c r="X90" s="39">
        <v>6199</v>
      </c>
      <c r="Y90" s="39">
        <v>6279</v>
      </c>
      <c r="Z90" s="128">
        <v>6349</v>
      </c>
      <c r="AA90" s="133">
        <v>5970</v>
      </c>
    </row>
    <row r="91" spans="1:28" ht="20.2" hidden="1" customHeight="1" x14ac:dyDescent="0.45">
      <c r="A91" s="36" t="s">
        <v>75</v>
      </c>
      <c r="B91" s="39">
        <f t="shared" ref="B91:S91" si="83">B184+B277</f>
        <v>46</v>
      </c>
      <c r="C91" s="39">
        <f t="shared" si="83"/>
        <v>59</v>
      </c>
      <c r="D91" s="39">
        <f t="shared" si="83"/>
        <v>56</v>
      </c>
      <c r="E91" s="39">
        <f t="shared" si="83"/>
        <v>56</v>
      </c>
      <c r="F91" s="39">
        <f t="shared" si="83"/>
        <v>54</v>
      </c>
      <c r="G91" s="39">
        <f t="shared" si="83"/>
        <v>52</v>
      </c>
      <c r="H91" s="39">
        <f t="shared" si="83"/>
        <v>48</v>
      </c>
      <c r="I91" s="39">
        <f t="shared" si="83"/>
        <v>58</v>
      </c>
      <c r="J91" s="39">
        <f t="shared" si="83"/>
        <v>58</v>
      </c>
      <c r="K91" s="39">
        <f t="shared" si="83"/>
        <v>60</v>
      </c>
      <c r="L91" s="39">
        <f t="shared" si="83"/>
        <v>58</v>
      </c>
      <c r="M91" s="39">
        <f t="shared" si="83"/>
        <v>56</v>
      </c>
      <c r="N91" s="39">
        <f t="shared" si="83"/>
        <v>50</v>
      </c>
      <c r="O91" s="39">
        <f t="shared" si="83"/>
        <v>0</v>
      </c>
      <c r="P91" s="39">
        <f t="shared" si="83"/>
        <v>0</v>
      </c>
      <c r="Q91" s="39">
        <f t="shared" si="83"/>
        <v>0</v>
      </c>
      <c r="R91" s="39">
        <f t="shared" si="83"/>
        <v>0</v>
      </c>
      <c r="S91" s="41">
        <f t="shared" si="83"/>
        <v>0</v>
      </c>
      <c r="T91" s="41">
        <f t="shared" si="77"/>
        <v>0</v>
      </c>
      <c r="U91" s="41">
        <f t="shared" si="78"/>
        <v>0</v>
      </c>
      <c r="V91" s="39">
        <f t="shared" si="78"/>
        <v>0</v>
      </c>
      <c r="W91" s="39">
        <v>0</v>
      </c>
      <c r="X91" s="39">
        <v>0</v>
      </c>
      <c r="Y91" s="39">
        <v>0</v>
      </c>
      <c r="Z91" s="128" t="s">
        <v>143</v>
      </c>
      <c r="AA91" s="133" t="s">
        <v>143</v>
      </c>
    </row>
    <row r="92" spans="1:28" ht="20.2" customHeight="1" x14ac:dyDescent="0.45">
      <c r="A92" s="36"/>
      <c r="B92" s="41"/>
      <c r="C92" s="41"/>
      <c r="D92" s="41"/>
      <c r="E92" s="41"/>
      <c r="F92" s="41"/>
      <c r="G92" s="41"/>
      <c r="H92" s="41"/>
      <c r="I92" s="41"/>
      <c r="J92" s="41"/>
      <c r="K92" s="41"/>
      <c r="L92" s="41"/>
      <c r="M92" s="41"/>
      <c r="N92" s="41"/>
      <c r="O92" s="41"/>
      <c r="P92" s="41"/>
      <c r="Q92" s="41"/>
      <c r="R92" s="41"/>
      <c r="Z92" s="130"/>
      <c r="AA92" s="131"/>
    </row>
    <row r="93" spans="1:28" ht="20.2" customHeight="1" thickBot="1" x14ac:dyDescent="0.5">
      <c r="A93" s="42" t="s">
        <v>6</v>
      </c>
      <c r="B93" s="45">
        <f t="shared" ref="B93:X93" si="84">SUM(B68:B91)</f>
        <v>36040</v>
      </c>
      <c r="C93" s="45">
        <f t="shared" si="84"/>
        <v>38022</v>
      </c>
      <c r="D93" s="45">
        <f t="shared" si="84"/>
        <v>40971</v>
      </c>
      <c r="E93" s="45">
        <f t="shared" si="84"/>
        <v>42942</v>
      </c>
      <c r="F93" s="45">
        <f t="shared" si="84"/>
        <v>44224</v>
      </c>
      <c r="G93" s="45">
        <f t="shared" si="84"/>
        <v>44963</v>
      </c>
      <c r="H93" s="45">
        <f t="shared" si="84"/>
        <v>47324</v>
      </c>
      <c r="I93" s="45">
        <f t="shared" si="84"/>
        <v>53102</v>
      </c>
      <c r="J93" s="45">
        <f t="shared" si="84"/>
        <v>55809</v>
      </c>
      <c r="K93" s="45">
        <f t="shared" si="84"/>
        <v>58975</v>
      </c>
      <c r="L93" s="45">
        <f t="shared" si="84"/>
        <v>60700</v>
      </c>
      <c r="M93" s="45">
        <f t="shared" si="84"/>
        <v>62381</v>
      </c>
      <c r="N93" s="45">
        <f t="shared" si="84"/>
        <v>64564</v>
      </c>
      <c r="O93" s="45">
        <f t="shared" si="84"/>
        <v>66281</v>
      </c>
      <c r="P93" s="45">
        <f t="shared" si="84"/>
        <v>67394</v>
      </c>
      <c r="Q93" s="45">
        <f t="shared" si="84"/>
        <v>68569</v>
      </c>
      <c r="R93" s="45">
        <f t="shared" si="84"/>
        <v>70939</v>
      </c>
      <c r="S93" s="45">
        <f t="shared" si="84"/>
        <v>74018</v>
      </c>
      <c r="T93" s="45">
        <f t="shared" si="84"/>
        <v>76924</v>
      </c>
      <c r="U93" s="45">
        <f t="shared" si="84"/>
        <v>80547</v>
      </c>
      <c r="V93" s="45">
        <f t="shared" si="84"/>
        <v>81962</v>
      </c>
      <c r="W93" s="45">
        <f t="shared" si="84"/>
        <v>86416</v>
      </c>
      <c r="X93" s="45">
        <f t="shared" si="84"/>
        <v>87274</v>
      </c>
      <c r="Y93" s="45">
        <v>89364</v>
      </c>
      <c r="Z93" s="134">
        <v>89763</v>
      </c>
      <c r="AA93" s="134">
        <v>87762</v>
      </c>
      <c r="AB93" s="105"/>
    </row>
    <row r="94" spans="1:28" ht="20.2" customHeight="1" x14ac:dyDescent="0.45">
      <c r="A94" s="33"/>
      <c r="B94" s="46"/>
      <c r="C94" s="46"/>
      <c r="D94" s="46"/>
      <c r="E94" s="46"/>
      <c r="F94" s="46"/>
      <c r="G94" s="46"/>
      <c r="H94" s="46"/>
      <c r="I94" s="46"/>
      <c r="J94" s="46"/>
      <c r="K94" s="46"/>
      <c r="L94" s="46"/>
      <c r="M94" s="46"/>
      <c r="N94" s="46"/>
      <c r="O94" s="46"/>
      <c r="P94" s="46"/>
      <c r="Q94" s="46"/>
      <c r="R94" s="46"/>
    </row>
    <row r="95" spans="1:28" ht="20.2" customHeight="1" x14ac:dyDescent="0.45">
      <c r="A95" s="33"/>
      <c r="B95" s="33"/>
      <c r="C95" s="33"/>
      <c r="D95" s="33"/>
      <c r="E95" s="33"/>
      <c r="F95" s="33"/>
      <c r="G95" s="33"/>
      <c r="H95" s="33"/>
      <c r="I95" s="33"/>
      <c r="J95" s="33"/>
      <c r="K95" s="33"/>
      <c r="L95" s="33"/>
      <c r="M95" s="33"/>
      <c r="N95" s="33"/>
      <c r="O95" s="33"/>
      <c r="P95" s="33"/>
      <c r="Q95" s="33"/>
      <c r="R95" s="33"/>
    </row>
    <row r="96" spans="1:28" ht="20.2" customHeight="1" thickBot="1" x14ac:dyDescent="0.5"/>
    <row r="97" spans="1:27" ht="20.2" customHeight="1" thickBot="1" x14ac:dyDescent="0.5">
      <c r="A97" s="34"/>
      <c r="B97" s="267" t="s">
        <v>79</v>
      </c>
      <c r="C97" s="267"/>
      <c r="D97" s="267"/>
      <c r="E97" s="267"/>
      <c r="F97" s="267"/>
      <c r="G97" s="267"/>
      <c r="H97" s="267"/>
      <c r="I97" s="267"/>
      <c r="J97" s="267"/>
      <c r="K97" s="267"/>
      <c r="L97" s="267"/>
      <c r="M97" s="267"/>
      <c r="N97" s="267"/>
      <c r="O97" s="267"/>
      <c r="P97" s="267"/>
      <c r="Q97" s="267"/>
      <c r="R97" s="267"/>
      <c r="S97" s="267"/>
      <c r="T97" s="267"/>
      <c r="U97" s="267"/>
      <c r="V97" s="267"/>
      <c r="W97" s="267"/>
      <c r="X97" s="267"/>
      <c r="Y97" s="267"/>
      <c r="Z97" s="267"/>
      <c r="AA97" s="268"/>
    </row>
    <row r="98" spans="1:27" ht="20.2" customHeight="1" thickTop="1" thickBot="1" x14ac:dyDescent="0.5">
      <c r="A98" s="36"/>
      <c r="B98" s="37" t="s">
        <v>7</v>
      </c>
      <c r="C98" s="37" t="s">
        <v>8</v>
      </c>
      <c r="D98" s="37" t="s">
        <v>9</v>
      </c>
      <c r="E98" s="37" t="s">
        <v>10</v>
      </c>
      <c r="F98" s="37" t="s">
        <v>11</v>
      </c>
      <c r="G98" s="37" t="s">
        <v>12</v>
      </c>
      <c r="H98" s="37" t="s">
        <v>13</v>
      </c>
      <c r="I98" s="37" t="s">
        <v>14</v>
      </c>
      <c r="J98" s="37" t="s">
        <v>15</v>
      </c>
      <c r="K98" s="37" t="s">
        <v>16</v>
      </c>
      <c r="L98" s="37" t="s">
        <v>17</v>
      </c>
      <c r="M98" s="37" t="s">
        <v>18</v>
      </c>
      <c r="N98" s="37" t="s">
        <v>19</v>
      </c>
      <c r="O98" s="37" t="s">
        <v>20</v>
      </c>
      <c r="P98" s="37" t="s">
        <v>21</v>
      </c>
      <c r="Q98" s="37" t="s">
        <v>22</v>
      </c>
      <c r="R98" s="37" t="s">
        <v>23</v>
      </c>
      <c r="S98" s="37" t="s">
        <v>24</v>
      </c>
      <c r="T98" s="37" t="s">
        <v>25</v>
      </c>
      <c r="U98" s="37" t="s">
        <v>26</v>
      </c>
      <c r="V98" s="37" t="s">
        <v>27</v>
      </c>
      <c r="W98" s="37" t="s">
        <v>28</v>
      </c>
      <c r="X98" s="37" t="s">
        <v>29</v>
      </c>
      <c r="Y98" s="37" t="s">
        <v>30</v>
      </c>
      <c r="Z98" s="135" t="s">
        <v>136</v>
      </c>
      <c r="AA98" s="136" t="s">
        <v>137</v>
      </c>
    </row>
    <row r="99" spans="1:27" ht="20.2" customHeight="1" thickTop="1" x14ac:dyDescent="0.45">
      <c r="A99" s="36" t="s">
        <v>52</v>
      </c>
      <c r="B99" s="39">
        <f t="shared" ref="B99:T99" si="85">B130+B161</f>
        <v>303</v>
      </c>
      <c r="C99" s="39">
        <f t="shared" si="85"/>
        <v>330</v>
      </c>
      <c r="D99" s="39">
        <f t="shared" si="85"/>
        <v>423</v>
      </c>
      <c r="E99" s="39">
        <f t="shared" si="85"/>
        <v>540</v>
      </c>
      <c r="F99" s="39">
        <f t="shared" si="85"/>
        <v>728</v>
      </c>
      <c r="G99" s="39">
        <f t="shared" si="85"/>
        <v>721</v>
      </c>
      <c r="H99" s="39">
        <f t="shared" si="85"/>
        <v>815</v>
      </c>
      <c r="I99" s="39">
        <f t="shared" si="85"/>
        <v>784</v>
      </c>
      <c r="J99" s="39">
        <f t="shared" si="85"/>
        <v>755</v>
      </c>
      <c r="K99" s="39">
        <f t="shared" si="85"/>
        <v>790</v>
      </c>
      <c r="L99" s="39">
        <f t="shared" si="85"/>
        <v>834</v>
      </c>
      <c r="M99" s="39">
        <f t="shared" si="85"/>
        <v>920</v>
      </c>
      <c r="N99" s="39">
        <f t="shared" si="85"/>
        <v>1106</v>
      </c>
      <c r="O99" s="39">
        <f t="shared" si="85"/>
        <v>1218</v>
      </c>
      <c r="P99" s="40">
        <f t="shared" si="85"/>
        <v>1189</v>
      </c>
      <c r="Q99" s="40">
        <f t="shared" si="85"/>
        <v>1081</v>
      </c>
      <c r="R99" s="40">
        <f t="shared" si="85"/>
        <v>998</v>
      </c>
      <c r="S99" s="39">
        <f t="shared" si="85"/>
        <v>894</v>
      </c>
      <c r="T99" s="35">
        <f t="shared" si="85"/>
        <v>954</v>
      </c>
      <c r="U99" s="35">
        <f t="shared" ref="U99:V115" si="86">SUM(U130,U161)</f>
        <v>1612</v>
      </c>
      <c r="V99" s="39">
        <f t="shared" si="86"/>
        <v>1414</v>
      </c>
      <c r="W99" s="39">
        <v>2443</v>
      </c>
      <c r="X99" s="39">
        <v>3304</v>
      </c>
      <c r="Y99" s="39">
        <v>6518</v>
      </c>
      <c r="Z99" s="128">
        <v>5724</v>
      </c>
      <c r="AA99" s="129">
        <v>3477</v>
      </c>
    </row>
    <row r="100" spans="1:27" ht="20.2" customHeight="1" x14ac:dyDescent="0.45">
      <c r="A100" s="36" t="s">
        <v>53</v>
      </c>
      <c r="B100" s="39">
        <f t="shared" ref="B100:T100" si="87">B131+B162</f>
        <v>8190</v>
      </c>
      <c r="C100" s="39">
        <f t="shared" si="87"/>
        <v>8638</v>
      </c>
      <c r="D100" s="39">
        <f t="shared" si="87"/>
        <v>9573</v>
      </c>
      <c r="E100" s="39">
        <f t="shared" si="87"/>
        <v>11900</v>
      </c>
      <c r="F100" s="39">
        <f t="shared" si="87"/>
        <v>13090</v>
      </c>
      <c r="G100" s="39">
        <f t="shared" si="87"/>
        <v>13940</v>
      </c>
      <c r="H100" s="39">
        <f t="shared" si="87"/>
        <v>14029</v>
      </c>
      <c r="I100" s="39">
        <f t="shared" si="87"/>
        <v>13622</v>
      </c>
      <c r="J100" s="39">
        <f t="shared" si="87"/>
        <v>13689</v>
      </c>
      <c r="K100" s="39">
        <f t="shared" si="87"/>
        <v>14472</v>
      </c>
      <c r="L100" s="39">
        <f t="shared" si="87"/>
        <v>15008</v>
      </c>
      <c r="M100" s="39">
        <f t="shared" si="87"/>
        <v>15467</v>
      </c>
      <c r="N100" s="39">
        <f t="shared" si="87"/>
        <v>15854</v>
      </c>
      <c r="O100" s="39">
        <f t="shared" si="87"/>
        <v>16150</v>
      </c>
      <c r="P100" s="39">
        <f t="shared" si="87"/>
        <v>16170</v>
      </c>
      <c r="Q100" s="39">
        <f t="shared" si="87"/>
        <v>15917</v>
      </c>
      <c r="R100" s="39">
        <f t="shared" si="87"/>
        <v>16174</v>
      </c>
      <c r="S100" s="39">
        <f t="shared" si="87"/>
        <v>16147</v>
      </c>
      <c r="T100" s="39">
        <f t="shared" si="87"/>
        <v>16357</v>
      </c>
      <c r="U100" s="39">
        <f t="shared" si="86"/>
        <v>17064</v>
      </c>
      <c r="V100" s="39">
        <f t="shared" si="86"/>
        <v>16838</v>
      </c>
      <c r="W100" s="39">
        <v>16692</v>
      </c>
      <c r="X100" s="39">
        <v>16717</v>
      </c>
      <c r="Y100" s="39">
        <v>16637</v>
      </c>
      <c r="Z100" s="128">
        <v>16864</v>
      </c>
      <c r="AA100" s="129">
        <v>17048</v>
      </c>
    </row>
    <row r="101" spans="1:27" ht="20.2" customHeight="1" x14ac:dyDescent="0.45">
      <c r="A101" s="36" t="s">
        <v>54</v>
      </c>
      <c r="B101" s="39">
        <f t="shared" ref="B101:T101" si="88">B132+B163</f>
        <v>13248</v>
      </c>
      <c r="C101" s="39">
        <f t="shared" si="88"/>
        <v>14076</v>
      </c>
      <c r="D101" s="39">
        <f t="shared" si="88"/>
        <v>15730</v>
      </c>
      <c r="E101" s="39">
        <f t="shared" si="88"/>
        <v>17858</v>
      </c>
      <c r="F101" s="39">
        <f t="shared" si="88"/>
        <v>18719</v>
      </c>
      <c r="G101" s="39">
        <f t="shared" si="88"/>
        <v>18858</v>
      </c>
      <c r="H101" s="39">
        <f t="shared" si="88"/>
        <v>19176</v>
      </c>
      <c r="I101" s="39">
        <f t="shared" si="88"/>
        <v>19206</v>
      </c>
      <c r="J101" s="39">
        <f t="shared" si="88"/>
        <v>19398</v>
      </c>
      <c r="K101" s="39">
        <f t="shared" si="88"/>
        <v>20237</v>
      </c>
      <c r="L101" s="39">
        <f t="shared" si="88"/>
        <v>20940</v>
      </c>
      <c r="M101" s="39">
        <f t="shared" si="88"/>
        <v>21857</v>
      </c>
      <c r="N101" s="39">
        <f t="shared" si="88"/>
        <v>22436</v>
      </c>
      <c r="O101" s="39">
        <f t="shared" si="88"/>
        <v>23118</v>
      </c>
      <c r="P101" s="39">
        <f t="shared" si="88"/>
        <v>23560</v>
      </c>
      <c r="Q101" s="39">
        <f t="shared" si="88"/>
        <v>23961</v>
      </c>
      <c r="R101" s="39">
        <f t="shared" si="88"/>
        <v>24462</v>
      </c>
      <c r="S101" s="39">
        <f t="shared" si="88"/>
        <v>25294</v>
      </c>
      <c r="T101" s="39">
        <f t="shared" si="88"/>
        <v>25242</v>
      </c>
      <c r="U101" s="39">
        <f t="shared" si="86"/>
        <v>25446</v>
      </c>
      <c r="V101" s="39">
        <f t="shared" si="86"/>
        <v>25074</v>
      </c>
      <c r="W101" s="39">
        <v>24435</v>
      </c>
      <c r="X101" s="39">
        <v>23727</v>
      </c>
      <c r="Y101" s="39">
        <v>23975</v>
      </c>
      <c r="Z101" s="128">
        <v>23806</v>
      </c>
      <c r="AA101" s="129">
        <v>23898</v>
      </c>
    </row>
    <row r="102" spans="1:27" ht="20.2" customHeight="1" x14ac:dyDescent="0.45">
      <c r="A102" s="36" t="s">
        <v>55</v>
      </c>
      <c r="B102" s="39">
        <f t="shared" ref="B102:T102" si="89">B133+B164</f>
        <v>13931</v>
      </c>
      <c r="C102" s="39">
        <f t="shared" si="89"/>
        <v>14401</v>
      </c>
      <c r="D102" s="39">
        <f t="shared" si="89"/>
        <v>15493</v>
      </c>
      <c r="E102" s="39">
        <f t="shared" si="89"/>
        <v>17443</v>
      </c>
      <c r="F102" s="39">
        <f t="shared" si="89"/>
        <v>18462</v>
      </c>
      <c r="G102" s="39">
        <f t="shared" si="89"/>
        <v>18826</v>
      </c>
      <c r="H102" s="39">
        <f t="shared" si="89"/>
        <v>19909</v>
      </c>
      <c r="I102" s="39">
        <f t="shared" si="89"/>
        <v>20054</v>
      </c>
      <c r="J102" s="39">
        <f t="shared" si="89"/>
        <v>20547</v>
      </c>
      <c r="K102" s="39">
        <f t="shared" si="89"/>
        <v>22559</v>
      </c>
      <c r="L102" s="39">
        <f t="shared" si="89"/>
        <v>23891</v>
      </c>
      <c r="M102" s="39">
        <f t="shared" si="89"/>
        <v>24927</v>
      </c>
      <c r="N102" s="39">
        <f t="shared" si="89"/>
        <v>24920</v>
      </c>
      <c r="O102" s="39">
        <f t="shared" si="89"/>
        <v>25041</v>
      </c>
      <c r="P102" s="39">
        <f t="shared" si="89"/>
        <v>25233</v>
      </c>
      <c r="Q102" s="39">
        <f t="shared" si="89"/>
        <v>26004</v>
      </c>
      <c r="R102" s="39">
        <f t="shared" si="89"/>
        <v>26765</v>
      </c>
      <c r="S102" s="39">
        <f t="shared" si="89"/>
        <v>26821</v>
      </c>
      <c r="T102" s="39">
        <f t="shared" si="89"/>
        <v>26804</v>
      </c>
      <c r="U102" s="39">
        <f t="shared" si="86"/>
        <v>27297</v>
      </c>
      <c r="V102" s="39">
        <f t="shared" si="86"/>
        <v>26832</v>
      </c>
      <c r="W102" s="39">
        <v>26213</v>
      </c>
      <c r="X102" s="39">
        <v>27566</v>
      </c>
      <c r="Y102" s="39">
        <v>28139</v>
      </c>
      <c r="Z102" s="128">
        <v>30799</v>
      </c>
      <c r="AA102" s="129">
        <v>33693</v>
      </c>
    </row>
    <row r="103" spans="1:27" ht="20.2" customHeight="1" x14ac:dyDescent="0.45">
      <c r="A103" s="36" t="s">
        <v>56</v>
      </c>
      <c r="B103" s="39">
        <f t="shared" ref="B103:T103" si="90">B134+B165</f>
        <v>4952</v>
      </c>
      <c r="C103" s="39">
        <f t="shared" si="90"/>
        <v>4862</v>
      </c>
      <c r="D103" s="39">
        <f t="shared" si="90"/>
        <v>5157</v>
      </c>
      <c r="E103" s="39">
        <f t="shared" si="90"/>
        <v>5850</v>
      </c>
      <c r="F103" s="39">
        <f t="shared" si="90"/>
        <v>6123</v>
      </c>
      <c r="G103" s="39">
        <f t="shared" si="90"/>
        <v>6148</v>
      </c>
      <c r="H103" s="39">
        <f t="shared" si="90"/>
        <v>6045</v>
      </c>
      <c r="I103" s="39">
        <f t="shared" si="90"/>
        <v>6390</v>
      </c>
      <c r="J103" s="39">
        <f t="shared" si="90"/>
        <v>6356</v>
      </c>
      <c r="K103" s="39">
        <f t="shared" si="90"/>
        <v>6717</v>
      </c>
      <c r="L103" s="39">
        <f t="shared" si="90"/>
        <v>7004</v>
      </c>
      <c r="M103" s="39">
        <f t="shared" si="90"/>
        <v>7042</v>
      </c>
      <c r="N103" s="39">
        <f t="shared" si="90"/>
        <v>7100</v>
      </c>
      <c r="O103" s="39">
        <f t="shared" si="90"/>
        <v>7101</v>
      </c>
      <c r="P103" s="39">
        <f t="shared" si="90"/>
        <v>7030</v>
      </c>
      <c r="Q103" s="39">
        <f t="shared" si="90"/>
        <v>6616</v>
      </c>
      <c r="R103" s="39">
        <f t="shared" si="90"/>
        <v>6966</v>
      </c>
      <c r="S103" s="39">
        <f t="shared" si="90"/>
        <v>6918</v>
      </c>
      <c r="T103" s="39">
        <f t="shared" si="90"/>
        <v>7148</v>
      </c>
      <c r="U103" s="39">
        <f t="shared" si="86"/>
        <v>7307</v>
      </c>
      <c r="V103" s="39">
        <f t="shared" si="86"/>
        <v>7062</v>
      </c>
      <c r="W103" s="39">
        <v>7089</v>
      </c>
      <c r="X103" s="39">
        <v>7050</v>
      </c>
      <c r="Y103" s="39">
        <v>7422</v>
      </c>
      <c r="Z103" s="128">
        <v>7650</v>
      </c>
      <c r="AA103" s="129">
        <v>7532</v>
      </c>
    </row>
    <row r="104" spans="1:27" ht="20.2" customHeight="1" x14ac:dyDescent="0.45">
      <c r="A104" s="36" t="s">
        <v>57</v>
      </c>
      <c r="B104" s="39">
        <f t="shared" ref="B104:O104" si="91">B135+B166</f>
        <v>3875</v>
      </c>
      <c r="C104" s="39">
        <f t="shared" si="91"/>
        <v>3867</v>
      </c>
      <c r="D104" s="39">
        <f t="shared" si="91"/>
        <v>4106</v>
      </c>
      <c r="E104" s="39">
        <f t="shared" si="91"/>
        <v>4869</v>
      </c>
      <c r="F104" s="39">
        <f t="shared" si="91"/>
        <v>5939</v>
      </c>
      <c r="G104" s="39">
        <f t="shared" si="91"/>
        <v>6336</v>
      </c>
      <c r="H104" s="39">
        <f t="shared" si="91"/>
        <v>6495</v>
      </c>
      <c r="I104" s="39">
        <f t="shared" si="91"/>
        <v>6187</v>
      </c>
      <c r="J104" s="39">
        <f t="shared" si="91"/>
        <v>6037</v>
      </c>
      <c r="K104" s="39">
        <f t="shared" si="91"/>
        <v>6382</v>
      </c>
      <c r="L104" s="39">
        <f t="shared" si="91"/>
        <v>6648</v>
      </c>
      <c r="M104" s="39">
        <f t="shared" si="91"/>
        <v>6787</v>
      </c>
      <c r="N104" s="39">
        <f t="shared" si="91"/>
        <v>6684</v>
      </c>
      <c r="O104" s="39">
        <f t="shared" si="91"/>
        <v>6754</v>
      </c>
      <c r="P104" s="39">
        <v>6811</v>
      </c>
      <c r="Q104" s="39">
        <v>7131</v>
      </c>
      <c r="R104" s="39">
        <f t="shared" ref="R104:T115" si="92">R135+R166</f>
        <v>7028</v>
      </c>
      <c r="S104" s="39">
        <f t="shared" si="92"/>
        <v>6817</v>
      </c>
      <c r="T104" s="39">
        <f t="shared" si="92"/>
        <v>6727</v>
      </c>
      <c r="U104" s="39">
        <f t="shared" si="86"/>
        <v>6841</v>
      </c>
      <c r="V104" s="39">
        <f t="shared" si="86"/>
        <v>7041</v>
      </c>
      <c r="W104" s="39">
        <v>5976</v>
      </c>
      <c r="X104" s="39">
        <v>5626</v>
      </c>
      <c r="Y104" s="39">
        <v>6246</v>
      </c>
      <c r="Z104" s="128">
        <v>6336</v>
      </c>
      <c r="AA104" s="129">
        <v>6311</v>
      </c>
    </row>
    <row r="105" spans="1:27" ht="20.2" customHeight="1" x14ac:dyDescent="0.45">
      <c r="A105" s="36" t="s">
        <v>58</v>
      </c>
      <c r="B105" s="39">
        <f t="shared" ref="B105:O105" si="93">B136+B167</f>
        <v>74</v>
      </c>
      <c r="C105" s="39">
        <f t="shared" si="93"/>
        <v>86</v>
      </c>
      <c r="D105" s="39">
        <f t="shared" si="93"/>
        <v>93</v>
      </c>
      <c r="E105" s="39">
        <f t="shared" si="93"/>
        <v>125</v>
      </c>
      <c r="F105" s="39">
        <f t="shared" si="93"/>
        <v>93</v>
      </c>
      <c r="G105" s="39">
        <f t="shared" si="93"/>
        <v>100</v>
      </c>
      <c r="H105" s="39">
        <f t="shared" si="93"/>
        <v>89</v>
      </c>
      <c r="I105" s="39">
        <f t="shared" si="93"/>
        <v>83</v>
      </c>
      <c r="J105" s="39">
        <f t="shared" si="93"/>
        <v>82</v>
      </c>
      <c r="K105" s="39">
        <f t="shared" si="93"/>
        <v>72</v>
      </c>
      <c r="L105" s="39">
        <f t="shared" si="93"/>
        <v>77</v>
      </c>
      <c r="M105" s="39">
        <f t="shared" si="93"/>
        <v>81</v>
      </c>
      <c r="N105" s="39">
        <f t="shared" si="93"/>
        <v>69</v>
      </c>
      <c r="O105" s="39">
        <f t="shared" si="93"/>
        <v>68</v>
      </c>
      <c r="P105" s="39">
        <v>73</v>
      </c>
      <c r="Q105" s="39">
        <v>109</v>
      </c>
      <c r="R105" s="39">
        <f t="shared" si="92"/>
        <v>107</v>
      </c>
      <c r="S105" s="39">
        <f t="shared" si="92"/>
        <v>130</v>
      </c>
      <c r="T105" s="39">
        <f t="shared" si="92"/>
        <v>147</v>
      </c>
      <c r="U105" s="39">
        <f t="shared" si="86"/>
        <v>205</v>
      </c>
      <c r="V105" s="39">
        <f t="shared" si="86"/>
        <v>162</v>
      </c>
      <c r="W105" s="39">
        <v>215</v>
      </c>
      <c r="X105" s="39">
        <v>231</v>
      </c>
      <c r="Y105" s="39">
        <v>323</v>
      </c>
      <c r="Z105" s="128">
        <v>314</v>
      </c>
      <c r="AA105" s="129">
        <v>348</v>
      </c>
    </row>
    <row r="106" spans="1:27" ht="20.2" customHeight="1" x14ac:dyDescent="0.45">
      <c r="A106" s="36" t="s">
        <v>59</v>
      </c>
      <c r="B106" s="39">
        <f t="shared" ref="B106:O106" si="94">B137+B168</f>
        <v>13927</v>
      </c>
      <c r="C106" s="39">
        <f t="shared" si="94"/>
        <v>14922</v>
      </c>
      <c r="D106" s="39">
        <f t="shared" si="94"/>
        <v>16604</v>
      </c>
      <c r="E106" s="39">
        <f t="shared" si="94"/>
        <v>18861</v>
      </c>
      <c r="F106" s="39">
        <f t="shared" si="94"/>
        <v>19837</v>
      </c>
      <c r="G106" s="39">
        <f t="shared" si="94"/>
        <v>21137</v>
      </c>
      <c r="H106" s="39">
        <f t="shared" si="94"/>
        <v>21879</v>
      </c>
      <c r="I106" s="39">
        <f t="shared" si="94"/>
        <v>22521</v>
      </c>
      <c r="J106" s="39">
        <f t="shared" si="94"/>
        <v>23199</v>
      </c>
      <c r="K106" s="39">
        <f t="shared" si="94"/>
        <v>24444</v>
      </c>
      <c r="L106" s="39">
        <f t="shared" si="94"/>
        <v>24681</v>
      </c>
      <c r="M106" s="39">
        <f t="shared" si="94"/>
        <v>25269</v>
      </c>
      <c r="N106" s="39">
        <f t="shared" si="94"/>
        <v>25793</v>
      </c>
      <c r="O106" s="39">
        <f t="shared" si="94"/>
        <v>26134</v>
      </c>
      <c r="P106" s="39">
        <f t="shared" ref="P106:Q115" si="95">P137+P168</f>
        <v>26483</v>
      </c>
      <c r="Q106" s="39">
        <f t="shared" si="95"/>
        <v>28413</v>
      </c>
      <c r="R106" s="39">
        <f t="shared" si="92"/>
        <v>29822</v>
      </c>
      <c r="S106" s="39">
        <f t="shared" si="92"/>
        <v>30544</v>
      </c>
      <c r="T106" s="39">
        <f t="shared" si="92"/>
        <v>31901</v>
      </c>
      <c r="U106" s="39">
        <f t="shared" si="86"/>
        <v>33206</v>
      </c>
      <c r="V106" s="39">
        <f t="shared" si="86"/>
        <v>34775</v>
      </c>
      <c r="W106" s="39">
        <v>35648</v>
      </c>
      <c r="X106" s="39">
        <v>36044</v>
      </c>
      <c r="Y106" s="39">
        <v>36181</v>
      </c>
      <c r="Z106" s="128">
        <v>36062</v>
      </c>
      <c r="AA106" s="129">
        <v>36592</v>
      </c>
    </row>
    <row r="107" spans="1:27" ht="20.2" customHeight="1" x14ac:dyDescent="0.45">
      <c r="A107" s="36" t="s">
        <v>60</v>
      </c>
      <c r="B107" s="39">
        <f t="shared" ref="B107:O107" si="96">B138+B169</f>
        <v>1839</v>
      </c>
      <c r="C107" s="39">
        <f t="shared" si="96"/>
        <v>1985</v>
      </c>
      <c r="D107" s="39">
        <f t="shared" si="96"/>
        <v>2153</v>
      </c>
      <c r="E107" s="39">
        <f t="shared" si="96"/>
        <v>2908</v>
      </c>
      <c r="F107" s="39">
        <f t="shared" si="96"/>
        <v>3071</v>
      </c>
      <c r="G107" s="39">
        <f t="shared" si="96"/>
        <v>3669</v>
      </c>
      <c r="H107" s="39">
        <f t="shared" si="96"/>
        <v>3841</v>
      </c>
      <c r="I107" s="39">
        <f t="shared" si="96"/>
        <v>3652</v>
      </c>
      <c r="J107" s="39">
        <f t="shared" si="96"/>
        <v>3877</v>
      </c>
      <c r="K107" s="39">
        <f t="shared" si="96"/>
        <v>3923</v>
      </c>
      <c r="L107" s="39">
        <f t="shared" si="96"/>
        <v>3933</v>
      </c>
      <c r="M107" s="39">
        <f t="shared" si="96"/>
        <v>3921</v>
      </c>
      <c r="N107" s="39">
        <f t="shared" si="96"/>
        <v>3766</v>
      </c>
      <c r="O107" s="39">
        <f t="shared" si="96"/>
        <v>3520</v>
      </c>
      <c r="P107" s="39">
        <f t="shared" si="95"/>
        <v>3419</v>
      </c>
      <c r="Q107" s="39">
        <f t="shared" si="95"/>
        <v>3264</v>
      </c>
      <c r="R107" s="39">
        <f t="shared" si="92"/>
        <v>3231</v>
      </c>
      <c r="S107" s="39">
        <f t="shared" si="92"/>
        <v>3168</v>
      </c>
      <c r="T107" s="39">
        <f t="shared" si="92"/>
        <v>3565</v>
      </c>
      <c r="U107" s="39">
        <f t="shared" si="86"/>
        <v>3779</v>
      </c>
      <c r="V107" s="39">
        <f t="shared" si="86"/>
        <v>3784</v>
      </c>
      <c r="W107" s="39">
        <v>3938</v>
      </c>
      <c r="X107" s="39">
        <v>3786</v>
      </c>
      <c r="Y107" s="39">
        <v>4043</v>
      </c>
      <c r="Z107" s="128">
        <v>4445</v>
      </c>
      <c r="AA107" s="129">
        <v>4819</v>
      </c>
    </row>
    <row r="108" spans="1:27" ht="20.2" customHeight="1" x14ac:dyDescent="0.45">
      <c r="A108" s="36" t="s">
        <v>61</v>
      </c>
      <c r="B108" s="39">
        <f t="shared" ref="B108:O108" si="97">B139+B170</f>
        <v>0</v>
      </c>
      <c r="C108" s="39">
        <f t="shared" si="97"/>
        <v>0</v>
      </c>
      <c r="D108" s="39">
        <f t="shared" si="97"/>
        <v>0</v>
      </c>
      <c r="E108" s="39">
        <f t="shared" si="97"/>
        <v>0</v>
      </c>
      <c r="F108" s="39">
        <f t="shared" si="97"/>
        <v>0</v>
      </c>
      <c r="G108" s="39">
        <f t="shared" si="97"/>
        <v>56</v>
      </c>
      <c r="H108" s="39">
        <f t="shared" si="97"/>
        <v>112</v>
      </c>
      <c r="I108" s="39">
        <f t="shared" si="97"/>
        <v>198</v>
      </c>
      <c r="J108" s="39">
        <f t="shared" si="97"/>
        <v>289</v>
      </c>
      <c r="K108" s="39">
        <f t="shared" si="97"/>
        <v>322</v>
      </c>
      <c r="L108" s="39">
        <f t="shared" si="97"/>
        <v>361</v>
      </c>
      <c r="M108" s="39">
        <f t="shared" si="97"/>
        <v>360</v>
      </c>
      <c r="N108" s="39">
        <f t="shared" si="97"/>
        <v>387</v>
      </c>
      <c r="O108" s="39">
        <f t="shared" si="97"/>
        <v>416</v>
      </c>
      <c r="P108" s="39">
        <f t="shared" si="95"/>
        <v>425</v>
      </c>
      <c r="Q108" s="39">
        <f t="shared" si="95"/>
        <v>433</v>
      </c>
      <c r="R108" s="39">
        <f t="shared" si="92"/>
        <v>437</v>
      </c>
      <c r="S108" s="39">
        <f t="shared" si="92"/>
        <v>438</v>
      </c>
      <c r="T108" s="39">
        <f t="shared" si="92"/>
        <v>448</v>
      </c>
      <c r="U108" s="39">
        <f t="shared" si="86"/>
        <v>447</v>
      </c>
      <c r="V108" s="39">
        <f t="shared" si="86"/>
        <v>457</v>
      </c>
      <c r="W108" s="39">
        <v>452</v>
      </c>
      <c r="X108" s="39">
        <v>468</v>
      </c>
      <c r="Y108" s="39">
        <v>489</v>
      </c>
      <c r="Z108" s="128">
        <v>519</v>
      </c>
      <c r="AA108" s="129">
        <v>569</v>
      </c>
    </row>
    <row r="109" spans="1:27" ht="20.2" customHeight="1" x14ac:dyDescent="0.45">
      <c r="A109" s="36" t="s">
        <v>62</v>
      </c>
      <c r="B109" s="39">
        <f t="shared" ref="B109:O109" si="98">B140+B171</f>
        <v>1828</v>
      </c>
      <c r="C109" s="39">
        <f t="shared" si="98"/>
        <v>1895</v>
      </c>
      <c r="D109" s="39">
        <f t="shared" si="98"/>
        <v>1921</v>
      </c>
      <c r="E109" s="39">
        <f t="shared" si="98"/>
        <v>2407</v>
      </c>
      <c r="F109" s="39">
        <f t="shared" si="98"/>
        <v>2646</v>
      </c>
      <c r="G109" s="39">
        <f t="shared" si="98"/>
        <v>2767</v>
      </c>
      <c r="H109" s="39">
        <f t="shared" si="98"/>
        <v>2556</v>
      </c>
      <c r="I109" s="39">
        <f t="shared" si="98"/>
        <v>2567</v>
      </c>
      <c r="J109" s="39">
        <f t="shared" si="98"/>
        <v>2586</v>
      </c>
      <c r="K109" s="39">
        <f t="shared" si="98"/>
        <v>2845</v>
      </c>
      <c r="L109" s="39">
        <f t="shared" si="98"/>
        <v>3098</v>
      </c>
      <c r="M109" s="39">
        <f t="shared" si="98"/>
        <v>3343</v>
      </c>
      <c r="N109" s="39">
        <f t="shared" si="98"/>
        <v>3571</v>
      </c>
      <c r="O109" s="39">
        <f t="shared" si="98"/>
        <v>3555</v>
      </c>
      <c r="P109" s="39">
        <f t="shared" si="95"/>
        <v>3525</v>
      </c>
      <c r="Q109" s="39">
        <f t="shared" si="95"/>
        <v>3491</v>
      </c>
      <c r="R109" s="39">
        <f t="shared" si="92"/>
        <v>3353</v>
      </c>
      <c r="S109" s="39">
        <f t="shared" si="92"/>
        <v>3390</v>
      </c>
      <c r="T109" s="39">
        <f t="shared" si="92"/>
        <v>3408</v>
      </c>
      <c r="U109" s="39">
        <f t="shared" si="86"/>
        <v>3563</v>
      </c>
      <c r="V109" s="39">
        <f t="shared" si="86"/>
        <v>4270</v>
      </c>
      <c r="W109" s="39">
        <v>4365</v>
      </c>
      <c r="X109" s="39">
        <v>4554</v>
      </c>
      <c r="Y109" s="39">
        <v>4749</v>
      </c>
      <c r="Z109" s="128">
        <v>4604</v>
      </c>
      <c r="AA109" s="129">
        <v>4505</v>
      </c>
    </row>
    <row r="110" spans="1:27" ht="20.2" customHeight="1" x14ac:dyDescent="0.45">
      <c r="A110" s="36" t="s">
        <v>63</v>
      </c>
      <c r="B110" s="39">
        <f t="shared" ref="B110:O110" si="99">B141+B172</f>
        <v>0</v>
      </c>
      <c r="C110" s="39">
        <f t="shared" si="99"/>
        <v>0</v>
      </c>
      <c r="D110" s="39">
        <f t="shared" si="99"/>
        <v>0</v>
      </c>
      <c r="E110" s="39">
        <f t="shared" si="99"/>
        <v>903</v>
      </c>
      <c r="F110" s="39">
        <f t="shared" si="99"/>
        <v>1782</v>
      </c>
      <c r="G110" s="39">
        <f t="shared" si="99"/>
        <v>2929</v>
      </c>
      <c r="H110" s="39">
        <f t="shared" si="99"/>
        <v>4167</v>
      </c>
      <c r="I110" s="39">
        <f t="shared" si="99"/>
        <v>4892</v>
      </c>
      <c r="J110" s="39">
        <f t="shared" si="99"/>
        <v>5285</v>
      </c>
      <c r="K110" s="39">
        <f t="shared" si="99"/>
        <v>6143</v>
      </c>
      <c r="L110" s="39">
        <f t="shared" si="99"/>
        <v>6823</v>
      </c>
      <c r="M110" s="39">
        <f t="shared" si="99"/>
        <v>7766</v>
      </c>
      <c r="N110" s="39">
        <f t="shared" si="99"/>
        <v>8472</v>
      </c>
      <c r="O110" s="39">
        <f t="shared" si="99"/>
        <v>8977</v>
      </c>
      <c r="P110" s="39">
        <f t="shared" si="95"/>
        <v>9146</v>
      </c>
      <c r="Q110" s="39">
        <f t="shared" si="95"/>
        <v>9036</v>
      </c>
      <c r="R110" s="39">
        <f t="shared" si="92"/>
        <v>9182</v>
      </c>
      <c r="S110" s="39">
        <f t="shared" si="92"/>
        <v>9265</v>
      </c>
      <c r="T110" s="39">
        <f t="shared" si="92"/>
        <v>9419</v>
      </c>
      <c r="U110" s="39">
        <f t="shared" si="86"/>
        <v>9512</v>
      </c>
      <c r="V110" s="39">
        <f t="shared" si="86"/>
        <v>9732</v>
      </c>
      <c r="W110" s="39">
        <v>10034</v>
      </c>
      <c r="X110" s="39">
        <v>10094</v>
      </c>
      <c r="Y110" s="39">
        <v>10744</v>
      </c>
      <c r="Z110" s="128">
        <v>11452</v>
      </c>
      <c r="AA110" s="129">
        <v>12806</v>
      </c>
    </row>
    <row r="111" spans="1:27" ht="20.2" customHeight="1" x14ac:dyDescent="0.45">
      <c r="A111" s="36" t="s">
        <v>64</v>
      </c>
      <c r="B111" s="39">
        <f t="shared" ref="B111:O111" si="100">B142+B173</f>
        <v>18208</v>
      </c>
      <c r="C111" s="39">
        <f t="shared" si="100"/>
        <v>19274</v>
      </c>
      <c r="D111" s="39">
        <f t="shared" si="100"/>
        <v>20872</v>
      </c>
      <c r="E111" s="39">
        <f t="shared" si="100"/>
        <v>24021</v>
      </c>
      <c r="F111" s="39">
        <f t="shared" si="100"/>
        <v>25364</v>
      </c>
      <c r="G111" s="39">
        <f t="shared" si="100"/>
        <v>27091</v>
      </c>
      <c r="H111" s="39">
        <f t="shared" si="100"/>
        <v>28055</v>
      </c>
      <c r="I111" s="39">
        <f t="shared" si="100"/>
        <v>29332</v>
      </c>
      <c r="J111" s="39">
        <f t="shared" si="100"/>
        <v>29733</v>
      </c>
      <c r="K111" s="39">
        <f t="shared" si="100"/>
        <v>31268</v>
      </c>
      <c r="L111" s="39">
        <f t="shared" si="100"/>
        <v>32811</v>
      </c>
      <c r="M111" s="39">
        <f t="shared" si="100"/>
        <v>33649</v>
      </c>
      <c r="N111" s="39">
        <f t="shared" si="100"/>
        <v>35132</v>
      </c>
      <c r="O111" s="39">
        <f t="shared" si="100"/>
        <v>35538</v>
      </c>
      <c r="P111" s="39">
        <f t="shared" si="95"/>
        <v>35924</v>
      </c>
      <c r="Q111" s="39">
        <f t="shared" si="95"/>
        <v>35942</v>
      </c>
      <c r="R111" s="39">
        <f t="shared" si="92"/>
        <v>36527</v>
      </c>
      <c r="S111" s="39">
        <f t="shared" si="92"/>
        <v>36545</v>
      </c>
      <c r="T111" s="39">
        <f t="shared" si="92"/>
        <v>37318</v>
      </c>
      <c r="U111" s="39">
        <f t="shared" si="86"/>
        <v>37857</v>
      </c>
      <c r="V111" s="39">
        <f t="shared" si="86"/>
        <v>39069</v>
      </c>
      <c r="W111" s="39">
        <v>40777</v>
      </c>
      <c r="X111" s="39">
        <v>41353</v>
      </c>
      <c r="Y111" s="39">
        <v>41883</v>
      </c>
      <c r="Z111" s="128">
        <v>42378</v>
      </c>
      <c r="AA111" s="129">
        <v>43761</v>
      </c>
    </row>
    <row r="112" spans="1:27" ht="20.2" customHeight="1" x14ac:dyDescent="0.45">
      <c r="A112" s="36" t="s">
        <v>65</v>
      </c>
      <c r="B112" s="39">
        <f t="shared" ref="B112:O112" si="101">B143+B174</f>
        <v>14997</v>
      </c>
      <c r="C112" s="39">
        <f t="shared" si="101"/>
        <v>15259</v>
      </c>
      <c r="D112" s="39">
        <f t="shared" si="101"/>
        <v>15717</v>
      </c>
      <c r="E112" s="39">
        <f t="shared" si="101"/>
        <v>16522</v>
      </c>
      <c r="F112" s="39">
        <f t="shared" si="101"/>
        <v>16743</v>
      </c>
      <c r="G112" s="39">
        <f t="shared" si="101"/>
        <v>17234</v>
      </c>
      <c r="H112" s="39">
        <f t="shared" si="101"/>
        <v>17161</v>
      </c>
      <c r="I112" s="39">
        <f t="shared" si="101"/>
        <v>17217</v>
      </c>
      <c r="J112" s="39">
        <f t="shared" si="101"/>
        <v>18056</v>
      </c>
      <c r="K112" s="39">
        <f t="shared" si="101"/>
        <v>18733</v>
      </c>
      <c r="L112" s="39">
        <f t="shared" si="101"/>
        <v>19310</v>
      </c>
      <c r="M112" s="39">
        <f t="shared" si="101"/>
        <v>20655</v>
      </c>
      <c r="N112" s="39">
        <f t="shared" si="101"/>
        <v>21049</v>
      </c>
      <c r="O112" s="39">
        <f t="shared" si="101"/>
        <v>21509</v>
      </c>
      <c r="P112" s="39">
        <f t="shared" si="95"/>
        <v>22475</v>
      </c>
      <c r="Q112" s="39">
        <f t="shared" si="95"/>
        <v>23170</v>
      </c>
      <c r="R112" s="39">
        <f t="shared" si="92"/>
        <v>23500</v>
      </c>
      <c r="S112" s="39">
        <f t="shared" si="92"/>
        <v>24536</v>
      </c>
      <c r="T112" s="39">
        <f t="shared" si="92"/>
        <v>25535</v>
      </c>
      <c r="U112" s="39">
        <f t="shared" si="86"/>
        <v>26056</v>
      </c>
      <c r="V112" s="39">
        <f t="shared" si="86"/>
        <v>26595</v>
      </c>
      <c r="W112" s="39">
        <v>28438</v>
      </c>
      <c r="X112" s="39">
        <v>28970</v>
      </c>
      <c r="Y112" s="39">
        <v>29552</v>
      </c>
      <c r="Z112" s="128">
        <v>30062</v>
      </c>
      <c r="AA112" s="129">
        <v>29740</v>
      </c>
    </row>
    <row r="113" spans="1:28" ht="20.2" customHeight="1" x14ac:dyDescent="0.45">
      <c r="A113" s="118" t="s">
        <v>66</v>
      </c>
      <c r="B113" s="39">
        <f t="shared" ref="B113:O113" si="102">B144+B175</f>
        <v>10636</v>
      </c>
      <c r="C113" s="39">
        <f t="shared" si="102"/>
        <v>11371</v>
      </c>
      <c r="D113" s="39">
        <f t="shared" si="102"/>
        <v>12451</v>
      </c>
      <c r="E113" s="39">
        <f t="shared" si="102"/>
        <v>14103</v>
      </c>
      <c r="F113" s="39">
        <f t="shared" si="102"/>
        <v>14911</v>
      </c>
      <c r="G113" s="39">
        <f t="shared" si="102"/>
        <v>16814</v>
      </c>
      <c r="H113" s="39">
        <f t="shared" si="102"/>
        <v>17290</v>
      </c>
      <c r="I113" s="39">
        <f t="shared" si="102"/>
        <v>17746</v>
      </c>
      <c r="J113" s="39">
        <f t="shared" si="102"/>
        <v>19052</v>
      </c>
      <c r="K113" s="39">
        <f t="shared" si="102"/>
        <v>19843</v>
      </c>
      <c r="L113" s="39">
        <f t="shared" si="102"/>
        <v>20525</v>
      </c>
      <c r="M113" s="39">
        <f t="shared" si="102"/>
        <v>21337</v>
      </c>
      <c r="N113" s="39">
        <f t="shared" si="102"/>
        <v>22728</v>
      </c>
      <c r="O113" s="39">
        <f t="shared" si="102"/>
        <v>24008</v>
      </c>
      <c r="P113" s="39">
        <f t="shared" si="95"/>
        <v>26462</v>
      </c>
      <c r="Q113" s="39">
        <f t="shared" si="95"/>
        <v>28159</v>
      </c>
      <c r="R113" s="39">
        <f t="shared" si="92"/>
        <v>30009</v>
      </c>
      <c r="S113" s="39">
        <f t="shared" si="92"/>
        <v>30594</v>
      </c>
      <c r="T113" s="39">
        <f t="shared" si="92"/>
        <v>31236</v>
      </c>
      <c r="U113" s="39">
        <f t="shared" si="86"/>
        <v>31280</v>
      </c>
      <c r="V113" s="39">
        <f t="shared" si="86"/>
        <v>34005</v>
      </c>
      <c r="W113" s="39">
        <v>34544</v>
      </c>
      <c r="X113" s="39">
        <v>33076</v>
      </c>
      <c r="Y113" s="39">
        <v>33816</v>
      </c>
      <c r="Z113" s="128">
        <v>34758</v>
      </c>
      <c r="AA113" s="129">
        <v>35206</v>
      </c>
    </row>
    <row r="114" spans="1:28" ht="20.2" customHeight="1" x14ac:dyDescent="0.45">
      <c r="A114" s="36" t="s">
        <v>67</v>
      </c>
      <c r="B114" s="39">
        <f t="shared" ref="B114:O114" si="103">B145+B176</f>
        <v>42140</v>
      </c>
      <c r="C114" s="39">
        <f t="shared" si="103"/>
        <v>44057</v>
      </c>
      <c r="D114" s="39">
        <f t="shared" si="103"/>
        <v>47459</v>
      </c>
      <c r="E114" s="39">
        <f t="shared" si="103"/>
        <v>57038</v>
      </c>
      <c r="F114" s="39">
        <f t="shared" si="103"/>
        <v>59925</v>
      </c>
      <c r="G114" s="39">
        <f t="shared" si="103"/>
        <v>62567</v>
      </c>
      <c r="H114" s="39">
        <f t="shared" si="103"/>
        <v>63837</v>
      </c>
      <c r="I114" s="39">
        <f t="shared" si="103"/>
        <v>65151</v>
      </c>
      <c r="J114" s="39">
        <f t="shared" si="103"/>
        <v>66154</v>
      </c>
      <c r="K114" s="39">
        <f t="shared" si="103"/>
        <v>68485</v>
      </c>
      <c r="L114" s="39">
        <f t="shared" si="103"/>
        <v>69726</v>
      </c>
      <c r="M114" s="39">
        <f t="shared" si="103"/>
        <v>71096</v>
      </c>
      <c r="N114" s="39">
        <f t="shared" si="103"/>
        <v>73215</v>
      </c>
      <c r="O114" s="39">
        <f t="shared" si="103"/>
        <v>75401</v>
      </c>
      <c r="P114" s="39">
        <f t="shared" si="95"/>
        <v>77182</v>
      </c>
      <c r="Q114" s="39">
        <f t="shared" si="95"/>
        <v>79538</v>
      </c>
      <c r="R114" s="39">
        <f t="shared" si="92"/>
        <v>80942</v>
      </c>
      <c r="S114" s="39">
        <f t="shared" si="92"/>
        <v>82004</v>
      </c>
      <c r="T114" s="39">
        <f t="shared" si="92"/>
        <v>83554</v>
      </c>
      <c r="U114" s="39">
        <f t="shared" si="86"/>
        <v>85315</v>
      </c>
      <c r="V114" s="39">
        <f t="shared" si="86"/>
        <v>87057</v>
      </c>
      <c r="W114" s="39">
        <v>88747</v>
      </c>
      <c r="X114" s="39">
        <v>89684</v>
      </c>
      <c r="Y114" s="39">
        <v>91880</v>
      </c>
      <c r="Z114" s="128">
        <v>94498</v>
      </c>
      <c r="AA114" s="129">
        <v>95065</v>
      </c>
    </row>
    <row r="115" spans="1:28" ht="20.2" customHeight="1" x14ac:dyDescent="0.45">
      <c r="A115" s="36" t="s">
        <v>68</v>
      </c>
      <c r="B115" s="39">
        <f t="shared" ref="B115:O115" si="104">B146+B177</f>
        <v>4044</v>
      </c>
      <c r="C115" s="39">
        <f t="shared" si="104"/>
        <v>4210</v>
      </c>
      <c r="D115" s="39">
        <f t="shared" si="104"/>
        <v>5004</v>
      </c>
      <c r="E115" s="39">
        <f t="shared" si="104"/>
        <v>6038</v>
      </c>
      <c r="F115" s="39">
        <f t="shared" si="104"/>
        <v>6275</v>
      </c>
      <c r="G115" s="39">
        <f t="shared" si="104"/>
        <v>6786</v>
      </c>
      <c r="H115" s="39">
        <f t="shared" si="104"/>
        <v>6908</v>
      </c>
      <c r="I115" s="39">
        <f t="shared" si="104"/>
        <v>6420</v>
      </c>
      <c r="J115" s="39">
        <f t="shared" si="104"/>
        <v>6332</v>
      </c>
      <c r="K115" s="39">
        <f t="shared" si="104"/>
        <v>6449</v>
      </c>
      <c r="L115" s="39">
        <f t="shared" si="104"/>
        <v>6541</v>
      </c>
      <c r="M115" s="39">
        <f t="shared" si="104"/>
        <v>6704</v>
      </c>
      <c r="N115" s="39">
        <f t="shared" si="104"/>
        <v>6824</v>
      </c>
      <c r="O115" s="39">
        <f t="shared" si="104"/>
        <v>6915</v>
      </c>
      <c r="P115" s="39">
        <f t="shared" si="95"/>
        <v>6919</v>
      </c>
      <c r="Q115" s="39">
        <f t="shared" si="95"/>
        <v>7073</v>
      </c>
      <c r="R115" s="39">
        <f t="shared" si="92"/>
        <v>7640</v>
      </c>
      <c r="S115" s="39">
        <f t="shared" si="92"/>
        <v>8151</v>
      </c>
      <c r="T115" s="39">
        <f t="shared" si="92"/>
        <v>8719</v>
      </c>
      <c r="U115" s="39">
        <f t="shared" si="86"/>
        <v>9436</v>
      </c>
      <c r="V115" s="39">
        <f t="shared" si="86"/>
        <v>9698</v>
      </c>
      <c r="W115" s="39">
        <v>10117</v>
      </c>
      <c r="X115" s="39">
        <v>10659</v>
      </c>
      <c r="Y115" s="39">
        <v>11926</v>
      </c>
      <c r="Z115" s="128">
        <v>11896</v>
      </c>
      <c r="AA115" s="129">
        <v>11117</v>
      </c>
    </row>
    <row r="116" spans="1:28" ht="20.2" customHeight="1" x14ac:dyDescent="0.45">
      <c r="A116" s="36" t="s">
        <v>69</v>
      </c>
      <c r="B116" s="41" t="s">
        <v>80</v>
      </c>
      <c r="C116" s="41" t="s">
        <v>80</v>
      </c>
      <c r="D116" s="41" t="s">
        <v>80</v>
      </c>
      <c r="E116" s="41" t="s">
        <v>80</v>
      </c>
      <c r="F116" s="41" t="s">
        <v>80</v>
      </c>
      <c r="G116" s="41" t="s">
        <v>80</v>
      </c>
      <c r="H116" s="41" t="s">
        <v>80</v>
      </c>
      <c r="I116" s="41" t="s">
        <v>80</v>
      </c>
      <c r="J116" s="41" t="s">
        <v>80</v>
      </c>
      <c r="K116" s="41" t="s">
        <v>80</v>
      </c>
      <c r="L116" s="41" t="s">
        <v>80</v>
      </c>
      <c r="M116" s="41" t="s">
        <v>80</v>
      </c>
      <c r="N116" s="41" t="s">
        <v>80</v>
      </c>
      <c r="O116" s="41" t="s">
        <v>80</v>
      </c>
      <c r="P116" s="41" t="s">
        <v>80</v>
      </c>
      <c r="Q116" s="41" t="s">
        <v>80</v>
      </c>
      <c r="R116" s="41" t="s">
        <v>80</v>
      </c>
      <c r="S116" s="41" t="s">
        <v>80</v>
      </c>
      <c r="T116" s="41" t="s">
        <v>80</v>
      </c>
      <c r="U116" s="41" t="s">
        <v>80</v>
      </c>
      <c r="V116" s="39">
        <f t="shared" ref="V116:V121" si="105">SUM(V147,V178)</f>
        <v>0</v>
      </c>
      <c r="W116" s="39">
        <v>27</v>
      </c>
      <c r="X116" s="39">
        <v>98</v>
      </c>
      <c r="Y116" s="39">
        <v>197</v>
      </c>
      <c r="Z116" s="128">
        <v>317</v>
      </c>
      <c r="AA116" s="129">
        <v>530</v>
      </c>
    </row>
    <row r="117" spans="1:28" ht="20.2" customHeight="1" x14ac:dyDescent="0.45">
      <c r="A117" s="36" t="s">
        <v>70</v>
      </c>
      <c r="B117" s="39">
        <f t="shared" ref="B117:T117" si="106">B148+B179</f>
        <v>19089</v>
      </c>
      <c r="C117" s="39">
        <f t="shared" si="106"/>
        <v>19782</v>
      </c>
      <c r="D117" s="39">
        <f t="shared" si="106"/>
        <v>21116</v>
      </c>
      <c r="E117" s="39">
        <f t="shared" si="106"/>
        <v>22363</v>
      </c>
      <c r="F117" s="39">
        <f t="shared" si="106"/>
        <v>23303</v>
      </c>
      <c r="G117" s="39">
        <f t="shared" si="106"/>
        <v>23652</v>
      </c>
      <c r="H117" s="39">
        <f t="shared" si="106"/>
        <v>24480</v>
      </c>
      <c r="I117" s="39">
        <f t="shared" si="106"/>
        <v>25460</v>
      </c>
      <c r="J117" s="39">
        <f t="shared" si="106"/>
        <v>26434</v>
      </c>
      <c r="K117" s="39">
        <f t="shared" si="106"/>
        <v>28366</v>
      </c>
      <c r="L117" s="39">
        <f t="shared" si="106"/>
        <v>29944</v>
      </c>
      <c r="M117" s="39">
        <f t="shared" si="106"/>
        <v>31074</v>
      </c>
      <c r="N117" s="39">
        <f t="shared" si="106"/>
        <v>32187</v>
      </c>
      <c r="O117" s="39">
        <f t="shared" si="106"/>
        <v>33066</v>
      </c>
      <c r="P117" s="39">
        <f t="shared" si="106"/>
        <v>33523</v>
      </c>
      <c r="Q117" s="39">
        <f t="shared" si="106"/>
        <v>33962</v>
      </c>
      <c r="R117" s="39">
        <f t="shared" si="106"/>
        <v>35119</v>
      </c>
      <c r="S117" s="39">
        <f t="shared" si="106"/>
        <v>36284</v>
      </c>
      <c r="T117" s="39">
        <f t="shared" si="106"/>
        <v>37088</v>
      </c>
      <c r="U117" s="39">
        <f>SUM(U148,U179)</f>
        <v>37941</v>
      </c>
      <c r="V117" s="39">
        <f t="shared" si="105"/>
        <v>38940</v>
      </c>
      <c r="W117" s="39">
        <v>39464</v>
      </c>
      <c r="X117" s="39">
        <v>39041</v>
      </c>
      <c r="Y117" s="39">
        <v>39015</v>
      </c>
      <c r="Z117" s="128">
        <v>38622</v>
      </c>
      <c r="AA117" s="129">
        <v>38327</v>
      </c>
    </row>
    <row r="118" spans="1:28" ht="20.2" customHeight="1" x14ac:dyDescent="0.45">
      <c r="A118" s="36" t="s">
        <v>71</v>
      </c>
      <c r="B118" s="39">
        <f t="shared" ref="B118:T118" si="107">B149+B180</f>
        <v>24155</v>
      </c>
      <c r="C118" s="39">
        <f t="shared" si="107"/>
        <v>25221</v>
      </c>
      <c r="D118" s="39">
        <f t="shared" si="107"/>
        <v>26795</v>
      </c>
      <c r="E118" s="39">
        <f t="shared" si="107"/>
        <v>28147</v>
      </c>
      <c r="F118" s="39">
        <f t="shared" si="107"/>
        <v>29094</v>
      </c>
      <c r="G118" s="39">
        <f t="shared" si="107"/>
        <v>29718</v>
      </c>
      <c r="H118" s="39">
        <f t="shared" si="107"/>
        <v>30197</v>
      </c>
      <c r="I118" s="39">
        <f t="shared" si="107"/>
        <v>29869</v>
      </c>
      <c r="J118" s="39">
        <f t="shared" si="107"/>
        <v>30282</v>
      </c>
      <c r="K118" s="39">
        <f t="shared" si="107"/>
        <v>31126</v>
      </c>
      <c r="L118" s="39">
        <f t="shared" si="107"/>
        <v>32239</v>
      </c>
      <c r="M118" s="39">
        <f t="shared" si="107"/>
        <v>33209</v>
      </c>
      <c r="N118" s="39">
        <f t="shared" si="107"/>
        <v>33486</v>
      </c>
      <c r="O118" s="39">
        <f t="shared" si="107"/>
        <v>34012</v>
      </c>
      <c r="P118" s="39">
        <f t="shared" si="107"/>
        <v>34443</v>
      </c>
      <c r="Q118" s="39">
        <f t="shared" si="107"/>
        <v>34297</v>
      </c>
      <c r="R118" s="39">
        <f t="shared" si="107"/>
        <v>35288</v>
      </c>
      <c r="S118" s="39">
        <f t="shared" si="107"/>
        <v>35831</v>
      </c>
      <c r="T118" s="39">
        <f t="shared" si="107"/>
        <v>36376</v>
      </c>
      <c r="U118" s="39">
        <f>SUM(U149,U180)</f>
        <v>37236</v>
      </c>
      <c r="V118" s="39">
        <f t="shared" si="105"/>
        <v>38344</v>
      </c>
      <c r="W118" s="39">
        <v>39929</v>
      </c>
      <c r="X118" s="39">
        <v>40827</v>
      </c>
      <c r="Y118" s="39">
        <v>42148</v>
      </c>
      <c r="Z118" s="128">
        <v>42978</v>
      </c>
      <c r="AA118" s="129">
        <v>43330</v>
      </c>
    </row>
    <row r="119" spans="1:28" ht="20.2" customHeight="1" x14ac:dyDescent="0.45">
      <c r="A119" s="36" t="s">
        <v>72</v>
      </c>
      <c r="B119" s="39">
        <f t="shared" ref="B119:T119" si="108">B150+B181</f>
        <v>7512</v>
      </c>
      <c r="C119" s="39">
        <f t="shared" si="108"/>
        <v>8430</v>
      </c>
      <c r="D119" s="39">
        <f t="shared" si="108"/>
        <v>8794</v>
      </c>
      <c r="E119" s="39">
        <f t="shared" si="108"/>
        <v>10225</v>
      </c>
      <c r="F119" s="39">
        <f t="shared" si="108"/>
        <v>11026</v>
      </c>
      <c r="G119" s="39">
        <f t="shared" si="108"/>
        <v>11815</v>
      </c>
      <c r="H119" s="39">
        <f t="shared" si="108"/>
        <v>12643</v>
      </c>
      <c r="I119" s="39">
        <f t="shared" si="108"/>
        <v>12668</v>
      </c>
      <c r="J119" s="39">
        <f t="shared" si="108"/>
        <v>13164</v>
      </c>
      <c r="K119" s="39">
        <f t="shared" si="108"/>
        <v>14192</v>
      </c>
      <c r="L119" s="39">
        <f t="shared" si="108"/>
        <v>15010</v>
      </c>
      <c r="M119" s="39">
        <f t="shared" si="108"/>
        <v>15598</v>
      </c>
      <c r="N119" s="39">
        <f t="shared" si="108"/>
        <v>16203</v>
      </c>
      <c r="O119" s="39">
        <f t="shared" si="108"/>
        <v>16495</v>
      </c>
      <c r="P119" s="39">
        <f t="shared" si="108"/>
        <v>16045</v>
      </c>
      <c r="Q119" s="39">
        <f t="shared" si="108"/>
        <v>15829</v>
      </c>
      <c r="R119" s="39">
        <f t="shared" si="108"/>
        <v>15851</v>
      </c>
      <c r="S119" s="39">
        <f t="shared" si="108"/>
        <v>16414</v>
      </c>
      <c r="T119" s="39">
        <f t="shared" si="108"/>
        <v>16459</v>
      </c>
      <c r="U119" s="39">
        <f>SUM(U150,U181)</f>
        <v>16802</v>
      </c>
      <c r="V119" s="39">
        <f t="shared" si="105"/>
        <v>17058</v>
      </c>
      <c r="W119" s="39">
        <v>17742</v>
      </c>
      <c r="X119" s="39">
        <v>17810</v>
      </c>
      <c r="Y119" s="39">
        <v>18086</v>
      </c>
      <c r="Z119" s="128">
        <v>19056</v>
      </c>
      <c r="AA119" s="129">
        <v>20085</v>
      </c>
    </row>
    <row r="120" spans="1:28" ht="20.2" customHeight="1" x14ac:dyDescent="0.45">
      <c r="A120" s="36" t="s">
        <v>73</v>
      </c>
      <c r="B120" s="39">
        <f t="shared" ref="B120:T120" si="109">B151+B182</f>
        <v>9649</v>
      </c>
      <c r="C120" s="39">
        <f t="shared" si="109"/>
        <v>10313</v>
      </c>
      <c r="D120" s="39">
        <f t="shared" si="109"/>
        <v>11023</v>
      </c>
      <c r="E120" s="39">
        <f t="shared" si="109"/>
        <v>12775</v>
      </c>
      <c r="F120" s="39">
        <f t="shared" si="109"/>
        <v>13221</v>
      </c>
      <c r="G120" s="39">
        <f t="shared" si="109"/>
        <v>13414</v>
      </c>
      <c r="H120" s="39">
        <f t="shared" si="109"/>
        <v>13496</v>
      </c>
      <c r="I120" s="39">
        <f t="shared" si="109"/>
        <v>12841</v>
      </c>
      <c r="J120" s="39">
        <f t="shared" si="109"/>
        <v>12970</v>
      </c>
      <c r="K120" s="39">
        <f t="shared" si="109"/>
        <v>12932</v>
      </c>
      <c r="L120" s="39">
        <f t="shared" si="109"/>
        <v>13303</v>
      </c>
      <c r="M120" s="39">
        <f t="shared" si="109"/>
        <v>13313</v>
      </c>
      <c r="N120" s="39">
        <f t="shared" si="109"/>
        <v>13710</v>
      </c>
      <c r="O120" s="39">
        <f t="shared" si="109"/>
        <v>14103</v>
      </c>
      <c r="P120" s="39">
        <f t="shared" si="109"/>
        <v>14028</v>
      </c>
      <c r="Q120" s="39">
        <f t="shared" si="109"/>
        <v>13560</v>
      </c>
      <c r="R120" s="39">
        <f t="shared" si="109"/>
        <v>13610</v>
      </c>
      <c r="S120" s="39">
        <f t="shared" si="109"/>
        <v>14078</v>
      </c>
      <c r="T120" s="39">
        <f t="shared" si="109"/>
        <v>14506</v>
      </c>
      <c r="U120" s="39">
        <f>SUM(U151,U182)</f>
        <v>14769</v>
      </c>
      <c r="V120" s="39">
        <f t="shared" si="105"/>
        <v>15076</v>
      </c>
      <c r="W120" s="39">
        <v>15516</v>
      </c>
      <c r="X120" s="39">
        <v>15951</v>
      </c>
      <c r="Y120" s="39">
        <v>16366</v>
      </c>
      <c r="Z120" s="128">
        <v>15422</v>
      </c>
      <c r="AA120" s="129">
        <v>14466</v>
      </c>
    </row>
    <row r="121" spans="1:28" ht="20.2" customHeight="1" x14ac:dyDescent="0.45">
      <c r="A121" s="36" t="s">
        <v>74</v>
      </c>
      <c r="B121" s="39">
        <f t="shared" ref="B121:T121" si="110">B152+B183</f>
        <v>29620</v>
      </c>
      <c r="C121" s="39">
        <f t="shared" si="110"/>
        <v>30466</v>
      </c>
      <c r="D121" s="39">
        <f t="shared" si="110"/>
        <v>34101</v>
      </c>
      <c r="E121" s="39">
        <f t="shared" si="110"/>
        <v>38086</v>
      </c>
      <c r="F121" s="39">
        <f t="shared" si="110"/>
        <v>40299</v>
      </c>
      <c r="G121" s="39">
        <f t="shared" si="110"/>
        <v>41977</v>
      </c>
      <c r="H121" s="39">
        <f t="shared" si="110"/>
        <v>42468</v>
      </c>
      <c r="I121" s="39">
        <f t="shared" si="110"/>
        <v>42279</v>
      </c>
      <c r="J121" s="39">
        <f t="shared" si="110"/>
        <v>42775</v>
      </c>
      <c r="K121" s="39">
        <f t="shared" si="110"/>
        <v>43683</v>
      </c>
      <c r="L121" s="39">
        <f t="shared" si="110"/>
        <v>44853</v>
      </c>
      <c r="M121" s="39">
        <f t="shared" si="110"/>
        <v>45095</v>
      </c>
      <c r="N121" s="39">
        <f t="shared" si="110"/>
        <v>45164</v>
      </c>
      <c r="O121" s="39">
        <f t="shared" si="110"/>
        <v>44839</v>
      </c>
      <c r="P121" s="39">
        <f t="shared" si="110"/>
        <v>43732</v>
      </c>
      <c r="Q121" s="39">
        <f t="shared" si="110"/>
        <v>43680</v>
      </c>
      <c r="R121" s="39">
        <f t="shared" si="110"/>
        <v>43739</v>
      </c>
      <c r="S121" s="39">
        <f t="shared" si="110"/>
        <v>45457</v>
      </c>
      <c r="T121" s="39">
        <f t="shared" si="110"/>
        <v>47397</v>
      </c>
      <c r="U121" s="39">
        <f>SUM(U152,U183)</f>
        <v>47540</v>
      </c>
      <c r="V121" s="39">
        <f t="shared" si="105"/>
        <v>47452</v>
      </c>
      <c r="W121" s="39">
        <v>46335</v>
      </c>
      <c r="X121" s="39">
        <v>44838</v>
      </c>
      <c r="Y121" s="39">
        <v>45730</v>
      </c>
      <c r="Z121" s="128">
        <v>45556</v>
      </c>
      <c r="AA121" s="129">
        <v>45959</v>
      </c>
    </row>
    <row r="122" spans="1:28" ht="20.2" hidden="1" customHeight="1" x14ac:dyDescent="0.45">
      <c r="A122" s="36" t="s">
        <v>75</v>
      </c>
      <c r="B122" s="39">
        <f t="shared" ref="B122:T122" si="111">B153+B184</f>
        <v>92</v>
      </c>
      <c r="C122" s="39">
        <f t="shared" si="111"/>
        <v>99</v>
      </c>
      <c r="D122" s="39">
        <f t="shared" si="111"/>
        <v>100</v>
      </c>
      <c r="E122" s="39">
        <f t="shared" si="111"/>
        <v>118</v>
      </c>
      <c r="F122" s="39">
        <f t="shared" si="111"/>
        <v>121</v>
      </c>
      <c r="G122" s="39">
        <f t="shared" si="111"/>
        <v>118</v>
      </c>
      <c r="H122" s="39">
        <f t="shared" si="111"/>
        <v>115</v>
      </c>
      <c r="I122" s="39">
        <f t="shared" si="111"/>
        <v>111</v>
      </c>
      <c r="J122" s="39">
        <f t="shared" si="111"/>
        <v>112</v>
      </c>
      <c r="K122" s="39">
        <f t="shared" si="111"/>
        <v>100</v>
      </c>
      <c r="L122" s="39">
        <f t="shared" si="111"/>
        <v>93</v>
      </c>
      <c r="M122" s="39">
        <f t="shared" si="111"/>
        <v>99</v>
      </c>
      <c r="N122" s="39">
        <f t="shared" si="111"/>
        <v>107</v>
      </c>
      <c r="O122" s="39">
        <f t="shared" si="111"/>
        <v>0</v>
      </c>
      <c r="P122" s="39">
        <f t="shared" si="111"/>
        <v>0</v>
      </c>
      <c r="Q122" s="39">
        <f t="shared" si="111"/>
        <v>0</v>
      </c>
      <c r="R122" s="39">
        <f t="shared" si="111"/>
        <v>0</v>
      </c>
      <c r="S122" s="39">
        <f t="shared" si="111"/>
        <v>0</v>
      </c>
      <c r="T122" s="39">
        <f t="shared" si="111"/>
        <v>0</v>
      </c>
      <c r="U122" s="39">
        <f>U153+U184</f>
        <v>0</v>
      </c>
      <c r="V122" s="39">
        <f>V153+V184</f>
        <v>0</v>
      </c>
      <c r="W122" s="39">
        <v>0</v>
      </c>
      <c r="X122" s="39">
        <v>0</v>
      </c>
      <c r="Y122" s="39">
        <v>0</v>
      </c>
      <c r="Z122" s="128" t="s">
        <v>143</v>
      </c>
      <c r="AA122" s="129" t="s">
        <v>143</v>
      </c>
    </row>
    <row r="123" spans="1:28" ht="20.2" customHeight="1" x14ac:dyDescent="0.45">
      <c r="A123" s="36"/>
      <c r="B123" s="41"/>
      <c r="C123" s="41"/>
      <c r="D123" s="41"/>
      <c r="E123" s="41"/>
      <c r="F123" s="41"/>
      <c r="G123" s="41"/>
      <c r="H123" s="41"/>
      <c r="I123" s="41"/>
      <c r="J123" s="41"/>
      <c r="K123" s="41"/>
      <c r="L123" s="41"/>
      <c r="M123" s="41"/>
      <c r="N123" s="41"/>
      <c r="O123" s="41"/>
      <c r="P123" s="41"/>
      <c r="Q123" s="41"/>
      <c r="R123" s="41"/>
      <c r="Z123" s="130"/>
      <c r="AA123" s="131"/>
    </row>
    <row r="124" spans="1:28" ht="20.2" customHeight="1" thickBot="1" x14ac:dyDescent="0.5">
      <c r="A124" s="42" t="s">
        <v>6</v>
      </c>
      <c r="B124" s="43">
        <f t="shared" ref="B124:X124" si="112">SUM(B99:B122)</f>
        <v>242309</v>
      </c>
      <c r="C124" s="43">
        <f t="shared" si="112"/>
        <v>253544</v>
      </c>
      <c r="D124" s="43">
        <f t="shared" si="112"/>
        <v>274685</v>
      </c>
      <c r="E124" s="43">
        <f t="shared" si="112"/>
        <v>313100</v>
      </c>
      <c r="F124" s="43">
        <f t="shared" si="112"/>
        <v>330772</v>
      </c>
      <c r="G124" s="43">
        <f t="shared" si="112"/>
        <v>346673</v>
      </c>
      <c r="H124" s="43">
        <f t="shared" si="112"/>
        <v>355763</v>
      </c>
      <c r="I124" s="43">
        <f t="shared" si="112"/>
        <v>359250</v>
      </c>
      <c r="J124" s="43">
        <f t="shared" si="112"/>
        <v>367164</v>
      </c>
      <c r="K124" s="43">
        <f t="shared" si="112"/>
        <v>384083</v>
      </c>
      <c r="L124" s="43">
        <f t="shared" si="112"/>
        <v>397653</v>
      </c>
      <c r="M124" s="43">
        <f t="shared" si="112"/>
        <v>409569</v>
      </c>
      <c r="N124" s="43">
        <f t="shared" si="112"/>
        <v>419963</v>
      </c>
      <c r="O124" s="43">
        <f t="shared" si="112"/>
        <v>427938</v>
      </c>
      <c r="P124" s="43">
        <f t="shared" si="112"/>
        <v>433797</v>
      </c>
      <c r="Q124" s="43">
        <f t="shared" si="112"/>
        <v>440666</v>
      </c>
      <c r="R124" s="43">
        <f t="shared" si="112"/>
        <v>450750</v>
      </c>
      <c r="S124" s="43">
        <f t="shared" si="112"/>
        <v>459720</v>
      </c>
      <c r="T124" s="43">
        <f t="shared" si="112"/>
        <v>470308</v>
      </c>
      <c r="U124" s="43">
        <f t="shared" si="112"/>
        <v>480511</v>
      </c>
      <c r="V124" s="43">
        <f t="shared" si="112"/>
        <v>490735</v>
      </c>
      <c r="W124" s="43">
        <f t="shared" si="112"/>
        <v>499136</v>
      </c>
      <c r="X124" s="43">
        <f t="shared" si="112"/>
        <v>501474</v>
      </c>
      <c r="Y124" s="43">
        <v>516065</v>
      </c>
      <c r="Z124" s="132">
        <v>524118</v>
      </c>
      <c r="AA124" s="132">
        <v>529184</v>
      </c>
      <c r="AB124" s="105"/>
    </row>
    <row r="125" spans="1:28" ht="20.2" customHeight="1" x14ac:dyDescent="0.45">
      <c r="B125" s="41"/>
      <c r="C125" s="41"/>
      <c r="D125" s="41"/>
      <c r="E125" s="41"/>
      <c r="F125" s="41"/>
      <c r="G125" s="41"/>
      <c r="H125" s="41"/>
      <c r="I125" s="41"/>
      <c r="J125" s="41"/>
      <c r="K125" s="41"/>
      <c r="L125" s="41"/>
      <c r="M125" s="41"/>
      <c r="N125" s="41"/>
      <c r="O125" s="41"/>
      <c r="P125" s="41"/>
      <c r="Q125" s="41"/>
      <c r="R125" s="41"/>
      <c r="U125" s="48"/>
    </row>
    <row r="126" spans="1:28" ht="20.2" customHeight="1" x14ac:dyDescent="0.45">
      <c r="B126" s="41"/>
      <c r="C126" s="41"/>
      <c r="D126" s="41"/>
      <c r="E126" s="41"/>
      <c r="F126" s="41"/>
      <c r="G126" s="41"/>
      <c r="H126" s="41"/>
      <c r="I126" s="41"/>
      <c r="J126" s="41"/>
      <c r="K126" s="41"/>
      <c r="L126" s="41"/>
      <c r="M126" s="41"/>
      <c r="N126" s="41"/>
      <c r="O126" s="41"/>
      <c r="P126" s="41"/>
      <c r="Q126" s="41"/>
      <c r="R126" s="41"/>
    </row>
    <row r="127" spans="1:28" ht="20.2" customHeight="1" thickBot="1" x14ac:dyDescent="0.5">
      <c r="U127" s="39"/>
    </row>
    <row r="128" spans="1:28" ht="20.2" customHeight="1" thickBot="1" x14ac:dyDescent="0.5">
      <c r="A128" s="265" t="s">
        <v>81</v>
      </c>
      <c r="B128" s="266"/>
      <c r="C128" s="266"/>
      <c r="D128" s="266"/>
      <c r="E128" s="266"/>
      <c r="F128" s="266"/>
      <c r="G128" s="266"/>
      <c r="H128" s="266"/>
      <c r="I128" s="266"/>
      <c r="J128" s="266"/>
      <c r="K128" s="266"/>
      <c r="L128" s="266"/>
      <c r="M128" s="266"/>
      <c r="N128" s="266"/>
      <c r="O128" s="266"/>
      <c r="P128" s="266"/>
      <c r="Q128" s="266"/>
      <c r="R128" s="266"/>
      <c r="S128" s="266"/>
      <c r="T128" s="266"/>
      <c r="U128" s="266"/>
      <c r="V128" s="266"/>
      <c r="W128" s="266"/>
      <c r="X128" s="267"/>
      <c r="Y128" s="267"/>
      <c r="Z128" s="267"/>
      <c r="AA128" s="268"/>
    </row>
    <row r="129" spans="1:27" ht="20.2" customHeight="1" thickTop="1" thickBot="1" x14ac:dyDescent="0.5">
      <c r="A129" s="36"/>
      <c r="B129" s="37" t="s">
        <v>7</v>
      </c>
      <c r="C129" s="37" t="s">
        <v>8</v>
      </c>
      <c r="D129" s="37" t="s">
        <v>9</v>
      </c>
      <c r="E129" s="37" t="s">
        <v>10</v>
      </c>
      <c r="F129" s="37" t="s">
        <v>11</v>
      </c>
      <c r="G129" s="37" t="s">
        <v>12</v>
      </c>
      <c r="H129" s="37" t="s">
        <v>13</v>
      </c>
      <c r="I129" s="37" t="s">
        <v>14</v>
      </c>
      <c r="J129" s="37" t="s">
        <v>15</v>
      </c>
      <c r="K129" s="37" t="s">
        <v>16</v>
      </c>
      <c r="L129" s="37" t="s">
        <v>17</v>
      </c>
      <c r="M129" s="37" t="s">
        <v>18</v>
      </c>
      <c r="N129" s="37" t="s">
        <v>19</v>
      </c>
      <c r="O129" s="37" t="s">
        <v>20</v>
      </c>
      <c r="P129" s="37" t="s">
        <v>21</v>
      </c>
      <c r="Q129" s="37" t="s">
        <v>22</v>
      </c>
      <c r="R129" s="37" t="s">
        <v>23</v>
      </c>
      <c r="S129" s="37" t="s">
        <v>24</v>
      </c>
      <c r="T129" s="37" t="s">
        <v>25</v>
      </c>
      <c r="U129" s="37" t="s">
        <v>26</v>
      </c>
      <c r="V129" s="37" t="s">
        <v>27</v>
      </c>
      <c r="W129" s="37" t="s">
        <v>28</v>
      </c>
      <c r="X129" s="37" t="s">
        <v>29</v>
      </c>
      <c r="Y129" s="37" t="s">
        <v>30</v>
      </c>
      <c r="Z129" s="135" t="s">
        <v>136</v>
      </c>
      <c r="AA129" s="136" t="s">
        <v>137</v>
      </c>
    </row>
    <row r="130" spans="1:27" ht="20.2" customHeight="1" thickTop="1" x14ac:dyDescent="0.45">
      <c r="A130" s="36" t="s">
        <v>52</v>
      </c>
      <c r="B130" s="41">
        <v>303</v>
      </c>
      <c r="C130" s="41">
        <v>330</v>
      </c>
      <c r="D130" s="41">
        <v>423</v>
      </c>
      <c r="E130" s="41">
        <v>540</v>
      </c>
      <c r="F130" s="41">
        <v>728</v>
      </c>
      <c r="G130" s="41">
        <v>721</v>
      </c>
      <c r="H130" s="41">
        <v>815</v>
      </c>
      <c r="I130" s="41">
        <v>784</v>
      </c>
      <c r="J130" s="41">
        <v>755</v>
      </c>
      <c r="K130" s="41">
        <v>790</v>
      </c>
      <c r="L130" s="41">
        <v>834</v>
      </c>
      <c r="M130" s="41">
        <v>920</v>
      </c>
      <c r="N130" s="41">
        <v>1106</v>
      </c>
      <c r="O130" s="41">
        <v>1218</v>
      </c>
      <c r="P130" s="41">
        <v>1189</v>
      </c>
      <c r="Q130" s="41">
        <v>1081</v>
      </c>
      <c r="R130" s="39">
        <v>998</v>
      </c>
      <c r="S130" s="39">
        <v>894</v>
      </c>
      <c r="T130" s="39">
        <v>954</v>
      </c>
      <c r="U130" s="39">
        <v>1612</v>
      </c>
      <c r="V130" s="39">
        <v>1414</v>
      </c>
      <c r="W130" s="39">
        <v>2443</v>
      </c>
      <c r="X130" s="39">
        <v>3304</v>
      </c>
      <c r="Y130" s="39">
        <v>6518</v>
      </c>
      <c r="Z130" s="128">
        <v>5653</v>
      </c>
      <c r="AA130" s="129">
        <v>3295</v>
      </c>
    </row>
    <row r="131" spans="1:27" ht="20.2" customHeight="1" x14ac:dyDescent="0.45">
      <c r="A131" s="36" t="s">
        <v>53</v>
      </c>
      <c r="B131" s="41">
        <v>8006</v>
      </c>
      <c r="C131" s="41">
        <v>8422</v>
      </c>
      <c r="D131" s="41">
        <v>9333</v>
      </c>
      <c r="E131" s="41">
        <v>11528</v>
      </c>
      <c r="F131" s="41">
        <v>12559</v>
      </c>
      <c r="G131" s="41">
        <v>13381</v>
      </c>
      <c r="H131" s="41">
        <v>13385</v>
      </c>
      <c r="I131" s="41">
        <v>12888</v>
      </c>
      <c r="J131" s="41">
        <v>12891</v>
      </c>
      <c r="K131" s="41">
        <v>13541</v>
      </c>
      <c r="L131" s="41">
        <v>14076</v>
      </c>
      <c r="M131" s="41">
        <v>14439</v>
      </c>
      <c r="N131" s="41">
        <v>14674</v>
      </c>
      <c r="O131" s="41">
        <v>14852</v>
      </c>
      <c r="P131" s="41">
        <v>14911</v>
      </c>
      <c r="Q131" s="41">
        <v>14653</v>
      </c>
      <c r="R131" s="41">
        <v>14838</v>
      </c>
      <c r="S131" s="41">
        <v>14766</v>
      </c>
      <c r="T131" s="41">
        <v>14922</v>
      </c>
      <c r="U131" s="41">
        <v>15468</v>
      </c>
      <c r="V131" s="39">
        <v>15263</v>
      </c>
      <c r="W131" s="39">
        <v>15159</v>
      </c>
      <c r="X131" s="39">
        <v>15227</v>
      </c>
      <c r="Y131" s="39">
        <v>15107</v>
      </c>
      <c r="Z131" s="128">
        <v>15401</v>
      </c>
      <c r="AA131" s="129">
        <v>15695</v>
      </c>
    </row>
    <row r="132" spans="1:27" ht="20.2" customHeight="1" x14ac:dyDescent="0.45">
      <c r="A132" s="36" t="s">
        <v>54</v>
      </c>
      <c r="B132" s="41">
        <v>11616</v>
      </c>
      <c r="C132" s="41">
        <v>12357</v>
      </c>
      <c r="D132" s="41">
        <v>13852</v>
      </c>
      <c r="E132" s="41">
        <v>15729</v>
      </c>
      <c r="F132" s="41">
        <v>16538</v>
      </c>
      <c r="G132" s="41">
        <v>16757</v>
      </c>
      <c r="H132" s="41">
        <v>16942</v>
      </c>
      <c r="I132" s="41">
        <v>16560</v>
      </c>
      <c r="J132" s="41">
        <v>16722</v>
      </c>
      <c r="K132" s="41">
        <v>17541</v>
      </c>
      <c r="L132" s="41">
        <v>18162</v>
      </c>
      <c r="M132" s="41">
        <v>19068</v>
      </c>
      <c r="N132" s="41">
        <v>19456</v>
      </c>
      <c r="O132" s="41">
        <v>20038</v>
      </c>
      <c r="P132" s="41">
        <v>20403</v>
      </c>
      <c r="Q132" s="41">
        <v>20602</v>
      </c>
      <c r="R132" s="39">
        <v>20977</v>
      </c>
      <c r="S132" s="39">
        <v>21707</v>
      </c>
      <c r="T132" s="39">
        <v>21755</v>
      </c>
      <c r="U132" s="39">
        <v>21807</v>
      </c>
      <c r="V132" s="39">
        <v>21229</v>
      </c>
      <c r="W132" s="39">
        <v>20563</v>
      </c>
      <c r="X132" s="39">
        <v>19923</v>
      </c>
      <c r="Y132" s="39">
        <v>20055</v>
      </c>
      <c r="Z132" s="128">
        <v>19721</v>
      </c>
      <c r="AA132" s="129">
        <v>19812</v>
      </c>
    </row>
    <row r="133" spans="1:27" ht="20.2" customHeight="1" x14ac:dyDescent="0.45">
      <c r="A133" s="36" t="s">
        <v>55</v>
      </c>
      <c r="B133" s="41">
        <v>12337</v>
      </c>
      <c r="C133" s="41">
        <v>12763</v>
      </c>
      <c r="D133" s="41">
        <v>13743</v>
      </c>
      <c r="E133" s="41">
        <v>15585</v>
      </c>
      <c r="F133" s="41">
        <v>16546</v>
      </c>
      <c r="G133" s="41">
        <v>16920</v>
      </c>
      <c r="H133" s="41">
        <v>18020</v>
      </c>
      <c r="I133" s="41">
        <v>17910</v>
      </c>
      <c r="J133" s="41">
        <v>18354</v>
      </c>
      <c r="K133" s="41">
        <v>20361</v>
      </c>
      <c r="L133" s="41">
        <v>21604</v>
      </c>
      <c r="M133" s="41">
        <v>22544</v>
      </c>
      <c r="N133" s="41">
        <v>22507</v>
      </c>
      <c r="O133" s="41">
        <v>22706</v>
      </c>
      <c r="P133" s="41">
        <v>22943</v>
      </c>
      <c r="Q133" s="41">
        <v>23706</v>
      </c>
      <c r="R133" s="39">
        <v>24277</v>
      </c>
      <c r="S133" s="39">
        <v>24200</v>
      </c>
      <c r="T133" s="39">
        <v>24117</v>
      </c>
      <c r="U133" s="39">
        <v>24461</v>
      </c>
      <c r="V133" s="39">
        <v>23998</v>
      </c>
      <c r="W133" s="39">
        <v>23300</v>
      </c>
      <c r="X133" s="39">
        <v>24714</v>
      </c>
      <c r="Y133" s="39">
        <v>25314</v>
      </c>
      <c r="Z133" s="128">
        <v>27972</v>
      </c>
      <c r="AA133" s="129">
        <v>30680</v>
      </c>
    </row>
    <row r="134" spans="1:27" ht="20.2" customHeight="1" x14ac:dyDescent="0.45">
      <c r="A134" s="36" t="s">
        <v>56</v>
      </c>
      <c r="B134" s="41">
        <v>4770</v>
      </c>
      <c r="C134" s="41">
        <v>4662</v>
      </c>
      <c r="D134" s="41">
        <v>4919</v>
      </c>
      <c r="E134" s="41">
        <v>5552</v>
      </c>
      <c r="F134" s="41">
        <v>5781</v>
      </c>
      <c r="G134" s="41">
        <v>5678</v>
      </c>
      <c r="H134" s="41">
        <v>5592</v>
      </c>
      <c r="I134" s="41">
        <v>5702</v>
      </c>
      <c r="J134" s="41">
        <v>5746</v>
      </c>
      <c r="K134" s="41">
        <v>6119</v>
      </c>
      <c r="L134" s="41">
        <v>6426</v>
      </c>
      <c r="M134" s="41">
        <v>6364</v>
      </c>
      <c r="N134" s="41">
        <v>6348</v>
      </c>
      <c r="O134" s="41">
        <v>6304</v>
      </c>
      <c r="P134" s="41">
        <v>6235</v>
      </c>
      <c r="Q134" s="41">
        <v>5725</v>
      </c>
      <c r="R134" s="39">
        <v>5923</v>
      </c>
      <c r="S134" s="39">
        <v>5700</v>
      </c>
      <c r="T134" s="39">
        <v>5847</v>
      </c>
      <c r="U134" s="39">
        <v>5860</v>
      </c>
      <c r="V134" s="39">
        <v>5756</v>
      </c>
      <c r="W134" s="39">
        <v>5661</v>
      </c>
      <c r="X134" s="39">
        <v>5587</v>
      </c>
      <c r="Y134" s="39">
        <v>5675</v>
      </c>
      <c r="Z134" s="128">
        <v>5849</v>
      </c>
      <c r="AA134" s="129">
        <v>5967</v>
      </c>
    </row>
    <row r="135" spans="1:27" ht="20.2" customHeight="1" x14ac:dyDescent="0.45">
      <c r="A135" s="36" t="s">
        <v>57</v>
      </c>
      <c r="B135" s="41">
        <v>3692</v>
      </c>
      <c r="C135" s="41">
        <v>3688</v>
      </c>
      <c r="D135" s="41">
        <v>3890</v>
      </c>
      <c r="E135" s="41">
        <v>4646</v>
      </c>
      <c r="F135" s="41">
        <v>5737</v>
      </c>
      <c r="G135" s="41">
        <v>6074</v>
      </c>
      <c r="H135" s="41">
        <v>6222</v>
      </c>
      <c r="I135" s="41">
        <v>5864</v>
      </c>
      <c r="J135" s="41">
        <v>5685</v>
      </c>
      <c r="K135" s="41">
        <v>6011</v>
      </c>
      <c r="L135" s="41">
        <v>6241</v>
      </c>
      <c r="M135" s="41">
        <v>6365</v>
      </c>
      <c r="N135" s="41">
        <v>6281</v>
      </c>
      <c r="O135" s="41">
        <v>6292</v>
      </c>
      <c r="P135" s="41">
        <v>6335</v>
      </c>
      <c r="Q135" s="41">
        <v>6624</v>
      </c>
      <c r="R135" s="39">
        <v>6522</v>
      </c>
      <c r="S135" s="39">
        <v>6325</v>
      </c>
      <c r="T135" s="39">
        <v>6156</v>
      </c>
      <c r="U135" s="39">
        <v>6196</v>
      </c>
      <c r="V135" s="39">
        <v>6326</v>
      </c>
      <c r="W135" s="39">
        <v>5335</v>
      </c>
      <c r="X135" s="39">
        <v>4873</v>
      </c>
      <c r="Y135" s="39">
        <v>4730</v>
      </c>
      <c r="Z135" s="128">
        <v>4625</v>
      </c>
      <c r="AA135" s="129">
        <v>4977</v>
      </c>
    </row>
    <row r="136" spans="1:27" ht="20.2" customHeight="1" x14ac:dyDescent="0.45">
      <c r="A136" s="36" t="s">
        <v>58</v>
      </c>
      <c r="B136" s="41">
        <v>74</v>
      </c>
      <c r="C136" s="41">
        <v>86</v>
      </c>
      <c r="D136" s="41">
        <v>93</v>
      </c>
      <c r="E136" s="41">
        <v>125</v>
      </c>
      <c r="F136" s="41">
        <v>93</v>
      </c>
      <c r="G136" s="41">
        <v>100</v>
      </c>
      <c r="H136" s="41">
        <v>89</v>
      </c>
      <c r="I136" s="41">
        <v>83</v>
      </c>
      <c r="J136" s="41">
        <v>82</v>
      </c>
      <c r="K136" s="41">
        <v>72</v>
      </c>
      <c r="L136" s="41">
        <v>77</v>
      </c>
      <c r="M136" s="41">
        <v>81</v>
      </c>
      <c r="N136" s="41">
        <v>69</v>
      </c>
      <c r="O136" s="41">
        <v>68</v>
      </c>
      <c r="P136" s="41">
        <v>73</v>
      </c>
      <c r="Q136" s="41">
        <v>109</v>
      </c>
      <c r="R136" s="39">
        <v>107</v>
      </c>
      <c r="S136" s="39">
        <v>130</v>
      </c>
      <c r="T136" s="39">
        <v>147</v>
      </c>
      <c r="U136" s="39">
        <v>205</v>
      </c>
      <c r="V136" s="39">
        <v>162</v>
      </c>
      <c r="W136" s="39">
        <v>215</v>
      </c>
      <c r="X136" s="39">
        <v>221</v>
      </c>
      <c r="Y136" s="39">
        <v>313</v>
      </c>
      <c r="Z136" s="128">
        <v>301</v>
      </c>
      <c r="AA136" s="129">
        <v>329</v>
      </c>
    </row>
    <row r="137" spans="1:27" ht="20.2" customHeight="1" x14ac:dyDescent="0.45">
      <c r="A137" s="36" t="s">
        <v>59</v>
      </c>
      <c r="B137" s="41">
        <v>12333</v>
      </c>
      <c r="C137" s="41">
        <v>13088</v>
      </c>
      <c r="D137" s="41">
        <v>14577</v>
      </c>
      <c r="E137" s="41">
        <v>16593</v>
      </c>
      <c r="F137" s="41">
        <v>17620</v>
      </c>
      <c r="G137" s="41">
        <v>18844</v>
      </c>
      <c r="H137" s="41">
        <v>19394</v>
      </c>
      <c r="I137" s="41">
        <v>19787</v>
      </c>
      <c r="J137" s="41">
        <v>20390</v>
      </c>
      <c r="K137" s="41">
        <v>21326</v>
      </c>
      <c r="L137" s="41">
        <v>21327</v>
      </c>
      <c r="M137" s="41">
        <v>21797</v>
      </c>
      <c r="N137" s="41">
        <v>22249</v>
      </c>
      <c r="O137" s="41">
        <v>22612</v>
      </c>
      <c r="P137" s="41">
        <v>22860</v>
      </c>
      <c r="Q137" s="41">
        <v>24797</v>
      </c>
      <c r="R137" s="39">
        <v>26007</v>
      </c>
      <c r="S137" s="39">
        <v>26634</v>
      </c>
      <c r="T137" s="39">
        <v>27719</v>
      </c>
      <c r="U137" s="39">
        <v>28834</v>
      </c>
      <c r="V137" s="39">
        <v>30560</v>
      </c>
      <c r="W137" s="39">
        <v>31169</v>
      </c>
      <c r="X137" s="39">
        <v>31375</v>
      </c>
      <c r="Y137" s="39">
        <v>31375</v>
      </c>
      <c r="Z137" s="128">
        <v>31286</v>
      </c>
      <c r="AA137" s="129">
        <v>31886</v>
      </c>
    </row>
    <row r="138" spans="1:27" ht="20.2" customHeight="1" x14ac:dyDescent="0.45">
      <c r="A138" s="36" t="s">
        <v>60</v>
      </c>
      <c r="B138" s="41">
        <v>1839</v>
      </c>
      <c r="C138" s="41">
        <v>1985</v>
      </c>
      <c r="D138" s="41">
        <v>2153</v>
      </c>
      <c r="E138" s="41">
        <v>2908</v>
      </c>
      <c r="F138" s="41">
        <v>3071</v>
      </c>
      <c r="G138" s="41">
        <v>3669</v>
      </c>
      <c r="H138" s="41">
        <v>3841</v>
      </c>
      <c r="I138" s="41">
        <v>3627</v>
      </c>
      <c r="J138" s="41">
        <v>3833</v>
      </c>
      <c r="K138" s="41">
        <v>3845</v>
      </c>
      <c r="L138" s="41">
        <v>3874</v>
      </c>
      <c r="M138" s="41">
        <v>3866</v>
      </c>
      <c r="N138" s="41">
        <v>3672</v>
      </c>
      <c r="O138" s="41">
        <v>3419</v>
      </c>
      <c r="P138" s="41">
        <v>3284</v>
      </c>
      <c r="Q138" s="41">
        <v>3105</v>
      </c>
      <c r="R138" s="39">
        <v>3087</v>
      </c>
      <c r="S138" s="39">
        <v>3016</v>
      </c>
      <c r="T138" s="39">
        <v>3399</v>
      </c>
      <c r="U138" s="39">
        <v>3615</v>
      </c>
      <c r="V138" s="39">
        <v>3604</v>
      </c>
      <c r="W138" s="39">
        <v>3753</v>
      </c>
      <c r="X138" s="39">
        <v>3615</v>
      </c>
      <c r="Y138" s="39">
        <v>3868</v>
      </c>
      <c r="Z138" s="128">
        <v>4275</v>
      </c>
      <c r="AA138" s="129">
        <v>4658</v>
      </c>
    </row>
    <row r="139" spans="1:27" ht="20.2" customHeight="1" x14ac:dyDescent="0.45">
      <c r="A139" s="36" t="s">
        <v>61</v>
      </c>
      <c r="B139" s="41">
        <v>0</v>
      </c>
      <c r="C139" s="41">
        <v>0</v>
      </c>
      <c r="D139" s="41">
        <v>0</v>
      </c>
      <c r="E139" s="41">
        <v>0</v>
      </c>
      <c r="F139" s="41">
        <v>0</v>
      </c>
      <c r="G139" s="41">
        <v>56</v>
      </c>
      <c r="H139" s="41">
        <v>112</v>
      </c>
      <c r="I139" s="41">
        <v>198</v>
      </c>
      <c r="J139" s="41">
        <v>289</v>
      </c>
      <c r="K139" s="41">
        <v>322</v>
      </c>
      <c r="L139" s="41">
        <v>361</v>
      </c>
      <c r="M139" s="41">
        <v>360</v>
      </c>
      <c r="N139" s="41">
        <v>387</v>
      </c>
      <c r="O139" s="41">
        <v>416</v>
      </c>
      <c r="P139" s="41">
        <v>425</v>
      </c>
      <c r="Q139" s="41">
        <v>433</v>
      </c>
      <c r="R139" s="39">
        <v>437</v>
      </c>
      <c r="S139" s="39">
        <v>438</v>
      </c>
      <c r="T139" s="39">
        <v>448</v>
      </c>
      <c r="U139" s="39">
        <v>447</v>
      </c>
      <c r="V139" s="39">
        <v>457</v>
      </c>
      <c r="W139" s="39">
        <v>446</v>
      </c>
      <c r="X139" s="39">
        <v>464</v>
      </c>
      <c r="Y139" s="39">
        <v>484</v>
      </c>
      <c r="Z139" s="128">
        <v>513</v>
      </c>
      <c r="AA139" s="129">
        <v>553</v>
      </c>
    </row>
    <row r="140" spans="1:27" ht="20.2" customHeight="1" x14ac:dyDescent="0.45">
      <c r="A140" s="36" t="s">
        <v>62</v>
      </c>
      <c r="B140" s="41">
        <v>1828</v>
      </c>
      <c r="C140" s="41">
        <v>1895</v>
      </c>
      <c r="D140" s="41">
        <v>1921</v>
      </c>
      <c r="E140" s="41">
        <v>2407</v>
      </c>
      <c r="F140" s="41">
        <v>2646</v>
      </c>
      <c r="G140" s="41">
        <v>2767</v>
      </c>
      <c r="H140" s="41">
        <v>2556</v>
      </c>
      <c r="I140" s="41">
        <v>2567</v>
      </c>
      <c r="J140" s="41">
        <v>2561</v>
      </c>
      <c r="K140" s="41">
        <v>2815</v>
      </c>
      <c r="L140" s="41">
        <v>3054</v>
      </c>
      <c r="M140" s="41">
        <v>3260</v>
      </c>
      <c r="N140" s="41">
        <v>3438</v>
      </c>
      <c r="O140" s="41">
        <v>3395</v>
      </c>
      <c r="P140" s="41">
        <v>3358</v>
      </c>
      <c r="Q140" s="41">
        <v>3318</v>
      </c>
      <c r="R140" s="39">
        <v>3180</v>
      </c>
      <c r="S140" s="39">
        <v>3204</v>
      </c>
      <c r="T140" s="39">
        <v>3205</v>
      </c>
      <c r="U140" s="39">
        <v>3344</v>
      </c>
      <c r="V140" s="39">
        <v>4040</v>
      </c>
      <c r="W140" s="39">
        <v>4113</v>
      </c>
      <c r="X140" s="39">
        <v>4322</v>
      </c>
      <c r="Y140" s="39">
        <v>4493</v>
      </c>
      <c r="Z140" s="128">
        <v>4373</v>
      </c>
      <c r="AA140" s="129">
        <v>4286</v>
      </c>
    </row>
    <row r="141" spans="1:27" ht="20.2" customHeight="1" x14ac:dyDescent="0.45">
      <c r="A141" s="36" t="s">
        <v>63</v>
      </c>
      <c r="B141" s="41">
        <v>0</v>
      </c>
      <c r="C141" s="41">
        <v>0</v>
      </c>
      <c r="D141" s="41">
        <v>0</v>
      </c>
      <c r="E141" s="41">
        <v>903</v>
      </c>
      <c r="F141" s="41">
        <v>1782</v>
      </c>
      <c r="G141" s="41">
        <v>2922</v>
      </c>
      <c r="H141" s="41">
        <v>4152</v>
      </c>
      <c r="I141" s="41">
        <v>4829</v>
      </c>
      <c r="J141" s="41">
        <v>5164</v>
      </c>
      <c r="K141" s="41">
        <v>5883</v>
      </c>
      <c r="L141" s="41">
        <v>6515</v>
      </c>
      <c r="M141" s="41">
        <v>7472</v>
      </c>
      <c r="N141" s="41">
        <v>8139</v>
      </c>
      <c r="O141" s="41">
        <v>8601</v>
      </c>
      <c r="P141" s="41">
        <v>8748</v>
      </c>
      <c r="Q141" s="41">
        <v>8617</v>
      </c>
      <c r="R141" s="39">
        <v>8795</v>
      </c>
      <c r="S141" s="39">
        <v>8826</v>
      </c>
      <c r="T141" s="39">
        <v>8942</v>
      </c>
      <c r="U141" s="39">
        <v>8993</v>
      </c>
      <c r="V141" s="39">
        <v>9173</v>
      </c>
      <c r="W141" s="39">
        <v>9354</v>
      </c>
      <c r="X141" s="39">
        <v>9338</v>
      </c>
      <c r="Y141" s="39">
        <v>10006</v>
      </c>
      <c r="Z141" s="128">
        <v>10550</v>
      </c>
      <c r="AA141" s="129">
        <v>11655</v>
      </c>
    </row>
    <row r="142" spans="1:27" ht="20.2" customHeight="1" x14ac:dyDescent="0.45">
      <c r="A142" s="36" t="s">
        <v>64</v>
      </c>
      <c r="B142" s="41">
        <v>15926</v>
      </c>
      <c r="C142" s="41">
        <v>16763</v>
      </c>
      <c r="D142" s="41">
        <v>18195</v>
      </c>
      <c r="E142" s="41">
        <v>21154</v>
      </c>
      <c r="F142" s="41">
        <v>22513</v>
      </c>
      <c r="G142" s="41">
        <v>24204</v>
      </c>
      <c r="H142" s="41">
        <v>24891</v>
      </c>
      <c r="I142" s="41">
        <v>25633</v>
      </c>
      <c r="J142" s="41">
        <v>25793</v>
      </c>
      <c r="K142" s="41">
        <v>27016</v>
      </c>
      <c r="L142" s="41">
        <v>28200</v>
      </c>
      <c r="M142" s="41">
        <v>28825</v>
      </c>
      <c r="N142" s="41">
        <v>29920</v>
      </c>
      <c r="O142" s="41">
        <v>30035</v>
      </c>
      <c r="P142" s="41">
        <v>30269</v>
      </c>
      <c r="Q142" s="41">
        <v>30341</v>
      </c>
      <c r="R142" s="39">
        <v>30996</v>
      </c>
      <c r="S142" s="39">
        <v>30809</v>
      </c>
      <c r="T142" s="39">
        <v>31311</v>
      </c>
      <c r="U142" s="39">
        <v>31553</v>
      </c>
      <c r="V142" s="39">
        <v>32614</v>
      </c>
      <c r="W142" s="39">
        <v>33999</v>
      </c>
      <c r="X142" s="39">
        <v>34282</v>
      </c>
      <c r="Y142" s="39">
        <v>34755</v>
      </c>
      <c r="Z142" s="128">
        <v>35450</v>
      </c>
      <c r="AA142" s="129">
        <v>37016</v>
      </c>
    </row>
    <row r="143" spans="1:27" ht="20.2" customHeight="1" x14ac:dyDescent="0.45">
      <c r="A143" s="36" t="s">
        <v>65</v>
      </c>
      <c r="B143" s="41">
        <v>12822</v>
      </c>
      <c r="C143" s="41">
        <v>13025</v>
      </c>
      <c r="D143" s="41">
        <v>13391</v>
      </c>
      <c r="E143" s="41">
        <v>14099</v>
      </c>
      <c r="F143" s="41">
        <v>14168</v>
      </c>
      <c r="G143" s="41">
        <v>14520</v>
      </c>
      <c r="H143" s="41">
        <v>14250</v>
      </c>
      <c r="I143" s="41">
        <v>14082</v>
      </c>
      <c r="J143" s="41">
        <v>14793</v>
      </c>
      <c r="K143" s="41">
        <v>15197</v>
      </c>
      <c r="L143" s="41">
        <v>15730</v>
      </c>
      <c r="M143" s="41">
        <v>16985</v>
      </c>
      <c r="N143" s="41">
        <v>17303</v>
      </c>
      <c r="O143" s="41">
        <v>17711</v>
      </c>
      <c r="P143" s="41">
        <v>18519</v>
      </c>
      <c r="Q143" s="41">
        <v>19102</v>
      </c>
      <c r="R143" s="39">
        <v>19426</v>
      </c>
      <c r="S143" s="39">
        <v>20221</v>
      </c>
      <c r="T143" s="39">
        <v>20913</v>
      </c>
      <c r="U143" s="39">
        <v>21269</v>
      </c>
      <c r="V143" s="39">
        <v>21813</v>
      </c>
      <c r="W143" s="39">
        <v>22826</v>
      </c>
      <c r="X143" s="39">
        <v>23505</v>
      </c>
      <c r="Y143" s="39">
        <v>24251</v>
      </c>
      <c r="Z143" s="128">
        <v>24767</v>
      </c>
      <c r="AA143" s="129">
        <v>24776</v>
      </c>
    </row>
    <row r="144" spans="1:27" ht="20.2" customHeight="1" x14ac:dyDescent="0.45">
      <c r="A144" s="118" t="s">
        <v>66</v>
      </c>
      <c r="B144" s="41">
        <v>10605</v>
      </c>
      <c r="C144" s="41">
        <v>11213</v>
      </c>
      <c r="D144" s="41">
        <v>12167</v>
      </c>
      <c r="E144" s="41">
        <v>13770</v>
      </c>
      <c r="F144" s="41">
        <v>14480</v>
      </c>
      <c r="G144" s="41">
        <v>16249</v>
      </c>
      <c r="H144" s="41">
        <v>16525</v>
      </c>
      <c r="I144" s="41">
        <v>16487</v>
      </c>
      <c r="J144" s="41">
        <v>17510</v>
      </c>
      <c r="K144" s="41">
        <v>18172</v>
      </c>
      <c r="L144" s="41">
        <v>18632</v>
      </c>
      <c r="M144" s="41">
        <v>19378</v>
      </c>
      <c r="N144" s="41">
        <v>20731</v>
      </c>
      <c r="O144" s="41">
        <v>22020</v>
      </c>
      <c r="P144" s="41">
        <v>24408</v>
      </c>
      <c r="Q144" s="41">
        <v>26027</v>
      </c>
      <c r="R144" s="39">
        <v>27740</v>
      </c>
      <c r="S144" s="39">
        <v>28262</v>
      </c>
      <c r="T144" s="39">
        <v>28832</v>
      </c>
      <c r="U144" s="39">
        <v>28707</v>
      </c>
      <c r="V144" s="39">
        <v>31304</v>
      </c>
      <c r="W144" s="39">
        <v>31806</v>
      </c>
      <c r="X144" s="39">
        <v>30438</v>
      </c>
      <c r="Y144" s="39">
        <v>31219</v>
      </c>
      <c r="Z144" s="128">
        <v>32096</v>
      </c>
      <c r="AA144" s="129">
        <v>32551</v>
      </c>
    </row>
    <row r="145" spans="1:28" ht="20.2" customHeight="1" x14ac:dyDescent="0.45">
      <c r="A145" s="36" t="s">
        <v>67</v>
      </c>
      <c r="B145" s="41">
        <v>34063</v>
      </c>
      <c r="C145" s="41">
        <v>35454</v>
      </c>
      <c r="D145" s="41">
        <v>38160</v>
      </c>
      <c r="E145" s="41">
        <v>47270</v>
      </c>
      <c r="F145" s="41">
        <v>49842</v>
      </c>
      <c r="G145" s="41">
        <v>52363</v>
      </c>
      <c r="H145" s="41">
        <v>53114</v>
      </c>
      <c r="I145" s="41">
        <v>53293</v>
      </c>
      <c r="J145" s="41">
        <v>53821</v>
      </c>
      <c r="K145" s="41">
        <v>55636</v>
      </c>
      <c r="L145" s="41">
        <v>56531</v>
      </c>
      <c r="M145" s="41">
        <v>57566</v>
      </c>
      <c r="N145" s="41">
        <v>59235</v>
      </c>
      <c r="O145" s="41">
        <v>60711</v>
      </c>
      <c r="P145" s="41">
        <v>61925</v>
      </c>
      <c r="Q145" s="41">
        <v>63720</v>
      </c>
      <c r="R145" s="39">
        <v>64336</v>
      </c>
      <c r="S145" s="39">
        <v>64947</v>
      </c>
      <c r="T145" s="39">
        <v>65720</v>
      </c>
      <c r="U145" s="39">
        <v>66635</v>
      </c>
      <c r="V145" s="39">
        <v>68002</v>
      </c>
      <c r="W145" s="39">
        <v>68925</v>
      </c>
      <c r="X145" s="39">
        <v>69668</v>
      </c>
      <c r="Y145" s="39">
        <v>71950</v>
      </c>
      <c r="Z145" s="128">
        <v>74194</v>
      </c>
      <c r="AA145" s="129">
        <v>74895</v>
      </c>
    </row>
    <row r="146" spans="1:28" ht="20.2" customHeight="1" x14ac:dyDescent="0.45">
      <c r="A146" s="36" t="s">
        <v>68</v>
      </c>
      <c r="B146" s="41">
        <v>3908</v>
      </c>
      <c r="C146" s="41">
        <v>4063</v>
      </c>
      <c r="D146" s="41">
        <v>4845</v>
      </c>
      <c r="E146" s="41">
        <v>5850</v>
      </c>
      <c r="F146" s="41">
        <v>6073</v>
      </c>
      <c r="G146" s="41">
        <v>6588</v>
      </c>
      <c r="H146" s="41">
        <v>6688</v>
      </c>
      <c r="I146" s="41">
        <v>6137</v>
      </c>
      <c r="J146" s="41">
        <v>6007</v>
      </c>
      <c r="K146" s="41">
        <v>6104</v>
      </c>
      <c r="L146" s="41">
        <v>6187</v>
      </c>
      <c r="M146" s="41">
        <v>6334</v>
      </c>
      <c r="N146" s="41">
        <v>6409</v>
      </c>
      <c r="O146" s="41">
        <v>6498</v>
      </c>
      <c r="P146" s="41">
        <v>6540</v>
      </c>
      <c r="Q146" s="41">
        <v>6701</v>
      </c>
      <c r="R146" s="39">
        <v>7281</v>
      </c>
      <c r="S146" s="39">
        <v>7733</v>
      </c>
      <c r="T146" s="39">
        <v>8223</v>
      </c>
      <c r="U146" s="39">
        <v>8903</v>
      </c>
      <c r="V146" s="39">
        <v>9152</v>
      </c>
      <c r="W146" s="39">
        <v>9486</v>
      </c>
      <c r="X146" s="39">
        <v>9982</v>
      </c>
      <c r="Y146" s="39">
        <v>10884</v>
      </c>
      <c r="Z146" s="128">
        <v>10808</v>
      </c>
      <c r="AA146" s="129">
        <v>10175</v>
      </c>
    </row>
    <row r="147" spans="1:28" ht="20.2" customHeight="1" x14ac:dyDescent="0.45">
      <c r="A147" s="36" t="s">
        <v>69</v>
      </c>
      <c r="B147" s="39">
        <v>0</v>
      </c>
      <c r="C147" s="39">
        <v>0</v>
      </c>
      <c r="D147" s="39">
        <v>0</v>
      </c>
      <c r="E147" s="39">
        <v>0</v>
      </c>
      <c r="F147" s="39">
        <v>0</v>
      </c>
      <c r="G147" s="39">
        <v>0</v>
      </c>
      <c r="H147" s="39">
        <v>0</v>
      </c>
      <c r="I147" s="39">
        <v>0</v>
      </c>
      <c r="J147" s="39">
        <v>0</v>
      </c>
      <c r="K147" s="39">
        <v>0</v>
      </c>
      <c r="L147" s="39">
        <v>0</v>
      </c>
      <c r="M147" s="39">
        <v>0</v>
      </c>
      <c r="N147" s="39">
        <v>0</v>
      </c>
      <c r="O147" s="39">
        <v>0</v>
      </c>
      <c r="P147" s="39">
        <v>0</v>
      </c>
      <c r="Q147" s="39">
        <v>0</v>
      </c>
      <c r="R147" s="39">
        <v>0</v>
      </c>
      <c r="S147" s="39">
        <v>0</v>
      </c>
      <c r="T147" s="39">
        <v>0</v>
      </c>
      <c r="U147" s="39">
        <v>0</v>
      </c>
      <c r="V147" s="39">
        <v>0</v>
      </c>
      <c r="W147" s="39">
        <v>27</v>
      </c>
      <c r="X147" s="39">
        <v>98</v>
      </c>
      <c r="Y147" s="39">
        <v>197</v>
      </c>
      <c r="Z147" s="128">
        <v>317</v>
      </c>
      <c r="AA147" s="129">
        <v>530</v>
      </c>
    </row>
    <row r="148" spans="1:28" ht="20.2" customHeight="1" x14ac:dyDescent="0.45">
      <c r="A148" s="36" t="s">
        <v>70</v>
      </c>
      <c r="B148" s="41">
        <v>17447</v>
      </c>
      <c r="C148" s="41">
        <v>17957</v>
      </c>
      <c r="D148" s="41">
        <v>19099</v>
      </c>
      <c r="E148" s="41">
        <v>20206</v>
      </c>
      <c r="F148" s="41">
        <v>21042</v>
      </c>
      <c r="G148" s="41">
        <v>21305</v>
      </c>
      <c r="H148" s="41">
        <v>21955</v>
      </c>
      <c r="I148" s="41">
        <v>22463</v>
      </c>
      <c r="J148" s="41">
        <v>23145</v>
      </c>
      <c r="K148" s="41">
        <v>24894</v>
      </c>
      <c r="L148" s="41">
        <v>26458</v>
      </c>
      <c r="M148" s="41">
        <v>27445</v>
      </c>
      <c r="N148" s="41">
        <v>28349</v>
      </c>
      <c r="O148" s="41">
        <v>29106</v>
      </c>
      <c r="P148" s="41">
        <v>29560</v>
      </c>
      <c r="Q148" s="41">
        <v>29914</v>
      </c>
      <c r="R148" s="39">
        <v>30910</v>
      </c>
      <c r="S148" s="39">
        <v>31779</v>
      </c>
      <c r="T148" s="39">
        <v>32518</v>
      </c>
      <c r="U148" s="39">
        <v>33202</v>
      </c>
      <c r="V148" s="39">
        <v>34224</v>
      </c>
      <c r="W148" s="39">
        <v>34508</v>
      </c>
      <c r="X148" s="39">
        <v>34400</v>
      </c>
      <c r="Y148" s="39">
        <v>34461</v>
      </c>
      <c r="Z148" s="128">
        <v>34148</v>
      </c>
      <c r="AA148" s="129">
        <v>33735</v>
      </c>
    </row>
    <row r="149" spans="1:28" ht="20.2" customHeight="1" x14ac:dyDescent="0.45">
      <c r="A149" s="36" t="s">
        <v>71</v>
      </c>
      <c r="B149" s="41">
        <v>21211</v>
      </c>
      <c r="C149" s="41">
        <v>22154</v>
      </c>
      <c r="D149" s="41">
        <v>23455</v>
      </c>
      <c r="E149" s="41">
        <v>24735</v>
      </c>
      <c r="F149" s="41">
        <v>25663</v>
      </c>
      <c r="G149" s="41">
        <v>26178</v>
      </c>
      <c r="H149" s="41">
        <v>26468</v>
      </c>
      <c r="I149" s="41">
        <v>25763</v>
      </c>
      <c r="J149" s="41">
        <v>25993</v>
      </c>
      <c r="K149" s="41">
        <v>26635</v>
      </c>
      <c r="L149" s="41">
        <v>27457</v>
      </c>
      <c r="M149" s="41">
        <v>28369</v>
      </c>
      <c r="N149" s="41">
        <v>28645</v>
      </c>
      <c r="O149" s="41">
        <v>28947</v>
      </c>
      <c r="P149" s="41">
        <v>29155</v>
      </c>
      <c r="Q149" s="41">
        <v>28861</v>
      </c>
      <c r="R149" s="39">
        <v>29683</v>
      </c>
      <c r="S149" s="39">
        <v>29803</v>
      </c>
      <c r="T149" s="39">
        <v>30369</v>
      </c>
      <c r="U149" s="39">
        <v>30957</v>
      </c>
      <c r="V149" s="39">
        <v>32132</v>
      </c>
      <c r="W149" s="39">
        <v>33116</v>
      </c>
      <c r="X149" s="39">
        <v>34075</v>
      </c>
      <c r="Y149" s="39">
        <v>35195</v>
      </c>
      <c r="Z149" s="128">
        <v>35687</v>
      </c>
      <c r="AA149" s="129">
        <v>36247</v>
      </c>
    </row>
    <row r="150" spans="1:28" ht="20.2" customHeight="1" x14ac:dyDescent="0.45">
      <c r="A150" s="36" t="s">
        <v>72</v>
      </c>
      <c r="B150" s="41">
        <v>7031</v>
      </c>
      <c r="C150" s="41">
        <v>7937</v>
      </c>
      <c r="D150" s="41">
        <v>8298</v>
      </c>
      <c r="E150" s="41">
        <v>9696</v>
      </c>
      <c r="F150" s="41">
        <v>10483</v>
      </c>
      <c r="G150" s="41">
        <v>11253</v>
      </c>
      <c r="H150" s="41">
        <v>12014</v>
      </c>
      <c r="I150" s="41">
        <v>11938</v>
      </c>
      <c r="J150" s="41">
        <v>12356</v>
      </c>
      <c r="K150" s="41">
        <v>13325</v>
      </c>
      <c r="L150" s="41">
        <v>14102</v>
      </c>
      <c r="M150" s="41">
        <v>14687</v>
      </c>
      <c r="N150" s="41">
        <v>15272</v>
      </c>
      <c r="O150" s="41">
        <v>15516</v>
      </c>
      <c r="P150" s="41">
        <v>15095</v>
      </c>
      <c r="Q150" s="41">
        <v>14839</v>
      </c>
      <c r="R150" s="41">
        <v>14873</v>
      </c>
      <c r="S150" s="41">
        <v>15244</v>
      </c>
      <c r="T150" s="41">
        <v>15244</v>
      </c>
      <c r="U150" s="41">
        <v>15639</v>
      </c>
      <c r="V150" s="39">
        <v>15883</v>
      </c>
      <c r="W150" s="39">
        <v>16539</v>
      </c>
      <c r="X150" s="39">
        <v>16683</v>
      </c>
      <c r="Y150" s="39">
        <v>16849</v>
      </c>
      <c r="Z150" s="128">
        <v>17638</v>
      </c>
      <c r="AA150" s="129">
        <v>18558</v>
      </c>
    </row>
    <row r="151" spans="1:28" ht="20.2" customHeight="1" x14ac:dyDescent="0.45">
      <c r="A151" s="36" t="s">
        <v>73</v>
      </c>
      <c r="B151" s="41">
        <v>8976</v>
      </c>
      <c r="C151" s="41">
        <v>9671</v>
      </c>
      <c r="D151" s="41">
        <v>10199</v>
      </c>
      <c r="E151" s="41">
        <v>11790</v>
      </c>
      <c r="F151" s="41">
        <v>12132</v>
      </c>
      <c r="G151" s="41">
        <v>12308</v>
      </c>
      <c r="H151" s="41">
        <v>12291</v>
      </c>
      <c r="I151" s="41">
        <v>11529</v>
      </c>
      <c r="J151" s="41">
        <v>11494</v>
      </c>
      <c r="K151" s="41">
        <v>11389</v>
      </c>
      <c r="L151" s="41">
        <v>11645</v>
      </c>
      <c r="M151" s="41">
        <v>11639</v>
      </c>
      <c r="N151" s="41">
        <v>11804</v>
      </c>
      <c r="O151" s="41">
        <v>11802</v>
      </c>
      <c r="P151" s="41">
        <v>11589</v>
      </c>
      <c r="Q151" s="41">
        <v>10882</v>
      </c>
      <c r="R151" s="41">
        <v>10565</v>
      </c>
      <c r="S151" s="41">
        <v>10542</v>
      </c>
      <c r="T151" s="41">
        <v>10572</v>
      </c>
      <c r="U151" s="41">
        <v>10716</v>
      </c>
      <c r="V151" s="39">
        <v>10772</v>
      </c>
      <c r="W151" s="39">
        <v>10591</v>
      </c>
      <c r="X151" s="39">
        <v>10196</v>
      </c>
      <c r="Y151" s="39">
        <v>10498</v>
      </c>
      <c r="Z151" s="128">
        <v>10748</v>
      </c>
      <c r="AA151" s="129">
        <v>10920</v>
      </c>
    </row>
    <row r="152" spans="1:28" ht="20.2" customHeight="1" x14ac:dyDescent="0.45">
      <c r="A152" s="36" t="s">
        <v>74</v>
      </c>
      <c r="B152" s="41">
        <v>27007</v>
      </c>
      <c r="C152" s="41">
        <v>27761</v>
      </c>
      <c r="D152" s="41">
        <v>31178</v>
      </c>
      <c r="E152" s="41">
        <v>35066</v>
      </c>
      <c r="F152" s="41">
        <v>37214</v>
      </c>
      <c r="G152" s="41">
        <v>38875</v>
      </c>
      <c r="H152" s="41">
        <v>39142</v>
      </c>
      <c r="I152" s="41">
        <v>38599</v>
      </c>
      <c r="J152" s="41">
        <v>38921</v>
      </c>
      <c r="K152" s="41">
        <v>39763</v>
      </c>
      <c r="L152" s="41">
        <v>41012</v>
      </c>
      <c r="M152" s="41">
        <v>41257</v>
      </c>
      <c r="N152" s="41">
        <v>41247</v>
      </c>
      <c r="O152" s="41">
        <v>40904</v>
      </c>
      <c r="P152" s="41">
        <v>39696</v>
      </c>
      <c r="Q152" s="41">
        <v>39604</v>
      </c>
      <c r="R152" s="41">
        <v>39638</v>
      </c>
      <c r="S152" s="41">
        <v>41220</v>
      </c>
      <c r="T152" s="41">
        <v>42976</v>
      </c>
      <c r="U152" s="41">
        <v>43041</v>
      </c>
      <c r="V152" s="39">
        <v>42850</v>
      </c>
      <c r="W152" s="39">
        <v>41667</v>
      </c>
      <c r="X152" s="39">
        <v>40256</v>
      </c>
      <c r="Y152" s="39">
        <v>41048</v>
      </c>
      <c r="Z152" s="128">
        <v>40905</v>
      </c>
      <c r="AA152" s="129">
        <v>41677</v>
      </c>
    </row>
    <row r="153" spans="1:28" ht="20.2" hidden="1" customHeight="1" x14ac:dyDescent="0.45">
      <c r="A153" s="36" t="s">
        <v>75</v>
      </c>
      <c r="B153" s="41">
        <v>52</v>
      </c>
      <c r="C153" s="41">
        <v>45</v>
      </c>
      <c r="D153" s="41">
        <v>45</v>
      </c>
      <c r="E153" s="41">
        <v>66</v>
      </c>
      <c r="F153" s="41">
        <v>73</v>
      </c>
      <c r="G153" s="41">
        <v>69</v>
      </c>
      <c r="H153" s="41">
        <v>71</v>
      </c>
      <c r="I153" s="41">
        <v>57</v>
      </c>
      <c r="J153" s="41">
        <v>57</v>
      </c>
      <c r="K153" s="41">
        <v>41</v>
      </c>
      <c r="L153" s="41">
        <v>36</v>
      </c>
      <c r="M153" s="41">
        <v>43</v>
      </c>
      <c r="N153" s="41">
        <v>57</v>
      </c>
      <c r="O153" s="39">
        <f t="shared" ref="O153:T153" si="113">O184+O215</f>
        <v>0</v>
      </c>
      <c r="P153" s="39">
        <f t="shared" si="113"/>
        <v>0</v>
      </c>
      <c r="Q153" s="39">
        <f t="shared" si="113"/>
        <v>0</v>
      </c>
      <c r="R153" s="39">
        <f t="shared" si="113"/>
        <v>0</v>
      </c>
      <c r="S153" s="39">
        <f t="shared" si="113"/>
        <v>0</v>
      </c>
      <c r="T153" s="39">
        <f t="shared" si="113"/>
        <v>0</v>
      </c>
      <c r="U153" s="39">
        <f>SUM(U184,U215)</f>
        <v>0</v>
      </c>
      <c r="V153" s="39">
        <f>SUM(V184,V215)</f>
        <v>0</v>
      </c>
      <c r="W153" s="39">
        <v>0</v>
      </c>
      <c r="X153" s="39">
        <v>0</v>
      </c>
      <c r="Y153" s="39">
        <v>0</v>
      </c>
      <c r="Z153" s="128" t="s">
        <v>143</v>
      </c>
      <c r="AA153" s="129" t="s">
        <v>143</v>
      </c>
    </row>
    <row r="154" spans="1:28" ht="20.2" customHeight="1" x14ac:dyDescent="0.45">
      <c r="A154" s="36"/>
      <c r="B154" s="41"/>
      <c r="C154" s="41"/>
      <c r="D154" s="41"/>
      <c r="E154" s="41"/>
      <c r="F154" s="41"/>
      <c r="G154" s="41"/>
      <c r="H154" s="41"/>
      <c r="I154" s="41"/>
      <c r="J154" s="41"/>
      <c r="K154" s="41"/>
      <c r="L154" s="41"/>
      <c r="M154" s="41"/>
      <c r="N154" s="41"/>
      <c r="O154" s="41"/>
      <c r="P154" s="41"/>
      <c r="Q154" s="41"/>
      <c r="R154" s="39"/>
      <c r="S154" s="39"/>
      <c r="T154" s="39"/>
      <c r="U154" s="39"/>
      <c r="Z154" s="130"/>
      <c r="AA154" s="131"/>
    </row>
    <row r="155" spans="1:28" ht="20.2" customHeight="1" thickBot="1" x14ac:dyDescent="0.5">
      <c r="A155" s="42" t="s">
        <v>6</v>
      </c>
      <c r="B155" s="45">
        <f t="shared" ref="B155:X155" si="114">SUM(B130:B153)</f>
        <v>215846</v>
      </c>
      <c r="C155" s="45">
        <f t="shared" si="114"/>
        <v>225319</v>
      </c>
      <c r="D155" s="45">
        <f t="shared" si="114"/>
        <v>243936</v>
      </c>
      <c r="E155" s="45">
        <f t="shared" si="114"/>
        <v>280218</v>
      </c>
      <c r="F155" s="45">
        <f t="shared" si="114"/>
        <v>296784</v>
      </c>
      <c r="G155" s="45">
        <f t="shared" si="114"/>
        <v>311801</v>
      </c>
      <c r="H155" s="45">
        <f t="shared" si="114"/>
        <v>318529</v>
      </c>
      <c r="I155" s="45">
        <f t="shared" si="114"/>
        <v>316780</v>
      </c>
      <c r="J155" s="45">
        <f t="shared" si="114"/>
        <v>322362</v>
      </c>
      <c r="K155" s="45">
        <f t="shared" si="114"/>
        <v>336798</v>
      </c>
      <c r="L155" s="45">
        <f t="shared" si="114"/>
        <v>348541</v>
      </c>
      <c r="M155" s="45">
        <f t="shared" si="114"/>
        <v>359064</v>
      </c>
      <c r="N155" s="45">
        <f t="shared" si="114"/>
        <v>367298</v>
      </c>
      <c r="O155" s="45">
        <f t="shared" si="114"/>
        <v>373171</v>
      </c>
      <c r="P155" s="45">
        <f t="shared" si="114"/>
        <v>377520</v>
      </c>
      <c r="Q155" s="45">
        <f t="shared" si="114"/>
        <v>382761</v>
      </c>
      <c r="R155" s="45">
        <f t="shared" si="114"/>
        <v>390596</v>
      </c>
      <c r="S155" s="45">
        <f t="shared" si="114"/>
        <v>396400</v>
      </c>
      <c r="T155" s="45">
        <f t="shared" si="114"/>
        <v>404289</v>
      </c>
      <c r="U155" s="45">
        <f t="shared" si="114"/>
        <v>411464</v>
      </c>
      <c r="V155" s="45">
        <f t="shared" si="114"/>
        <v>420728</v>
      </c>
      <c r="W155" s="45">
        <f t="shared" si="114"/>
        <v>425001</v>
      </c>
      <c r="X155" s="45">
        <f t="shared" si="114"/>
        <v>426546</v>
      </c>
      <c r="Y155" s="45">
        <v>439245</v>
      </c>
      <c r="Z155" s="134">
        <v>447277</v>
      </c>
      <c r="AA155" s="134">
        <v>454873</v>
      </c>
      <c r="AB155" s="105"/>
    </row>
    <row r="156" spans="1:28" ht="20.2" customHeight="1" x14ac:dyDescent="0.45">
      <c r="B156" s="49"/>
      <c r="C156" s="49"/>
      <c r="D156" s="49"/>
      <c r="E156" s="49"/>
      <c r="F156" s="49"/>
      <c r="G156" s="49"/>
      <c r="H156" s="49"/>
      <c r="I156" s="49"/>
      <c r="J156" s="49"/>
      <c r="K156" s="49"/>
      <c r="L156" s="49"/>
      <c r="M156" s="49"/>
      <c r="N156" s="49"/>
      <c r="O156" s="49"/>
      <c r="P156" s="49"/>
      <c r="Q156" s="49"/>
      <c r="R156" s="49"/>
      <c r="AA156" s="94"/>
      <c r="AB156" s="94"/>
    </row>
    <row r="157" spans="1:28" ht="20.2" customHeight="1" x14ac:dyDescent="0.45">
      <c r="B157" s="49"/>
      <c r="C157" s="49"/>
      <c r="D157" s="49"/>
      <c r="E157" s="49"/>
      <c r="F157" s="49"/>
      <c r="G157" s="49"/>
      <c r="H157" s="49"/>
      <c r="I157" s="49"/>
      <c r="J157" s="49"/>
      <c r="K157" s="49"/>
      <c r="L157" s="49"/>
      <c r="M157" s="49"/>
      <c r="N157" s="49"/>
      <c r="O157" s="49"/>
      <c r="P157" s="49"/>
      <c r="Q157" s="49"/>
      <c r="R157" s="49"/>
      <c r="AA157" s="94"/>
      <c r="AB157" s="94"/>
    </row>
    <row r="158" spans="1:28" ht="20.2" customHeight="1" thickBot="1" x14ac:dyDescent="0.5">
      <c r="A158" s="31"/>
      <c r="AA158" s="94"/>
      <c r="AB158" s="94"/>
    </row>
    <row r="159" spans="1:28" ht="20.2" customHeight="1" thickBot="1" x14ac:dyDescent="0.5">
      <c r="A159" s="265" t="s">
        <v>82</v>
      </c>
      <c r="B159" s="266"/>
      <c r="C159" s="266"/>
      <c r="D159" s="266"/>
      <c r="E159" s="266"/>
      <c r="F159" s="266"/>
      <c r="G159" s="266"/>
      <c r="H159" s="266"/>
      <c r="I159" s="266"/>
      <c r="J159" s="266"/>
      <c r="K159" s="266"/>
      <c r="L159" s="266"/>
      <c r="M159" s="266"/>
      <c r="N159" s="266"/>
      <c r="O159" s="266"/>
      <c r="P159" s="266"/>
      <c r="Q159" s="266"/>
      <c r="R159" s="266"/>
      <c r="S159" s="266"/>
      <c r="T159" s="266"/>
      <c r="U159" s="266"/>
      <c r="V159" s="266"/>
      <c r="W159" s="266"/>
      <c r="X159" s="267"/>
      <c r="Y159" s="267"/>
      <c r="Z159" s="267"/>
      <c r="AA159" s="268"/>
    </row>
    <row r="160" spans="1:28" ht="20.2" customHeight="1" thickTop="1" thickBot="1" x14ac:dyDescent="0.5">
      <c r="A160" s="36"/>
      <c r="B160" s="37" t="s">
        <v>7</v>
      </c>
      <c r="C160" s="37" t="s">
        <v>8</v>
      </c>
      <c r="D160" s="37" t="s">
        <v>9</v>
      </c>
      <c r="E160" s="37" t="s">
        <v>10</v>
      </c>
      <c r="F160" s="37" t="s">
        <v>11</v>
      </c>
      <c r="G160" s="37" t="s">
        <v>12</v>
      </c>
      <c r="H160" s="37" t="s">
        <v>13</v>
      </c>
      <c r="I160" s="37" t="s">
        <v>14</v>
      </c>
      <c r="J160" s="37" t="s">
        <v>15</v>
      </c>
      <c r="K160" s="37" t="s">
        <v>16</v>
      </c>
      <c r="L160" s="37" t="s">
        <v>17</v>
      </c>
      <c r="M160" s="37" t="s">
        <v>18</v>
      </c>
      <c r="N160" s="37" t="s">
        <v>19</v>
      </c>
      <c r="O160" s="37" t="s">
        <v>20</v>
      </c>
      <c r="P160" s="37" t="s">
        <v>21</v>
      </c>
      <c r="Q160" s="37" t="s">
        <v>22</v>
      </c>
      <c r="R160" s="37" t="s">
        <v>23</v>
      </c>
      <c r="S160" s="37" t="s">
        <v>24</v>
      </c>
      <c r="T160" s="37" t="s">
        <v>25</v>
      </c>
      <c r="U160" s="37" t="s">
        <v>26</v>
      </c>
      <c r="V160" s="37" t="s">
        <v>27</v>
      </c>
      <c r="W160" s="37" t="s">
        <v>28</v>
      </c>
      <c r="X160" s="37" t="s">
        <v>29</v>
      </c>
      <c r="Y160" s="37" t="s">
        <v>30</v>
      </c>
      <c r="Z160" s="135" t="s">
        <v>136</v>
      </c>
      <c r="AA160" s="136" t="s">
        <v>137</v>
      </c>
    </row>
    <row r="161" spans="1:27" ht="20.2" customHeight="1" thickTop="1" x14ac:dyDescent="0.45">
      <c r="A161" s="36" t="s">
        <v>52</v>
      </c>
      <c r="B161" s="41">
        <v>0</v>
      </c>
      <c r="C161" s="41">
        <v>0</v>
      </c>
      <c r="D161" s="41">
        <v>0</v>
      </c>
      <c r="E161" s="41">
        <v>0</v>
      </c>
      <c r="F161" s="41">
        <v>0</v>
      </c>
      <c r="G161" s="41">
        <v>0</v>
      </c>
      <c r="H161" s="41">
        <v>0</v>
      </c>
      <c r="I161" s="41">
        <v>0</v>
      </c>
      <c r="J161" s="41">
        <v>0</v>
      </c>
      <c r="K161" s="41">
        <v>0</v>
      </c>
      <c r="L161" s="41">
        <v>0</v>
      </c>
      <c r="M161" s="41">
        <v>0</v>
      </c>
      <c r="N161" s="41">
        <v>0</v>
      </c>
      <c r="O161" s="41">
        <v>0</v>
      </c>
      <c r="P161" s="41">
        <v>0</v>
      </c>
      <c r="Q161" s="41">
        <v>0</v>
      </c>
      <c r="R161" s="41">
        <v>0</v>
      </c>
      <c r="S161" s="41">
        <v>0</v>
      </c>
      <c r="T161" s="41">
        <v>0</v>
      </c>
      <c r="U161" s="41">
        <v>0</v>
      </c>
      <c r="V161" s="39">
        <v>0</v>
      </c>
      <c r="W161" s="39">
        <v>0</v>
      </c>
      <c r="X161" s="39">
        <v>0</v>
      </c>
      <c r="Y161" s="39">
        <v>0</v>
      </c>
      <c r="Z161" s="128">
        <v>71</v>
      </c>
      <c r="AA161" s="129">
        <v>182</v>
      </c>
    </row>
    <row r="162" spans="1:27" ht="20.2" customHeight="1" x14ac:dyDescent="0.45">
      <c r="A162" s="36" t="s">
        <v>53</v>
      </c>
      <c r="B162" s="41">
        <v>184</v>
      </c>
      <c r="C162" s="41">
        <v>216</v>
      </c>
      <c r="D162" s="41">
        <v>240</v>
      </c>
      <c r="E162" s="41">
        <v>372</v>
      </c>
      <c r="F162" s="41">
        <v>531</v>
      </c>
      <c r="G162" s="41">
        <v>559</v>
      </c>
      <c r="H162" s="41">
        <v>644</v>
      </c>
      <c r="I162" s="41">
        <v>734</v>
      </c>
      <c r="J162" s="41">
        <v>798</v>
      </c>
      <c r="K162" s="41">
        <v>931</v>
      </c>
      <c r="L162" s="41">
        <v>932</v>
      </c>
      <c r="M162" s="41">
        <v>1028</v>
      </c>
      <c r="N162" s="41">
        <v>1180</v>
      </c>
      <c r="O162" s="41">
        <v>1298</v>
      </c>
      <c r="P162" s="41">
        <v>1259</v>
      </c>
      <c r="Q162" s="41">
        <v>1264</v>
      </c>
      <c r="R162" s="41">
        <v>1336</v>
      </c>
      <c r="S162" s="47">
        <v>1381</v>
      </c>
      <c r="T162" s="47">
        <v>1435</v>
      </c>
      <c r="U162" s="47">
        <v>1596</v>
      </c>
      <c r="V162" s="39">
        <v>1575</v>
      </c>
      <c r="W162" s="39">
        <v>1533</v>
      </c>
      <c r="X162" s="39">
        <v>1490</v>
      </c>
      <c r="Y162" s="39">
        <v>1530</v>
      </c>
      <c r="Z162" s="128">
        <v>1463</v>
      </c>
      <c r="AA162" s="137">
        <v>1353</v>
      </c>
    </row>
    <row r="163" spans="1:27" ht="20.2" customHeight="1" x14ac:dyDescent="0.45">
      <c r="A163" s="36" t="s">
        <v>54</v>
      </c>
      <c r="B163" s="41">
        <v>1632</v>
      </c>
      <c r="C163" s="41">
        <v>1719</v>
      </c>
      <c r="D163" s="41">
        <v>1878</v>
      </c>
      <c r="E163" s="41">
        <v>2129</v>
      </c>
      <c r="F163" s="41">
        <v>2181</v>
      </c>
      <c r="G163" s="41">
        <v>2101</v>
      </c>
      <c r="H163" s="41">
        <v>2234</v>
      </c>
      <c r="I163" s="41">
        <v>2646</v>
      </c>
      <c r="J163" s="41">
        <v>2676</v>
      </c>
      <c r="K163" s="41">
        <v>2696</v>
      </c>
      <c r="L163" s="41">
        <v>2778</v>
      </c>
      <c r="M163" s="41">
        <v>2789</v>
      </c>
      <c r="N163" s="41">
        <v>2980</v>
      </c>
      <c r="O163" s="41">
        <v>3080</v>
      </c>
      <c r="P163" s="41">
        <v>3157</v>
      </c>
      <c r="Q163" s="41">
        <v>3359</v>
      </c>
      <c r="R163" s="41">
        <v>3485</v>
      </c>
      <c r="S163" s="47">
        <v>3587</v>
      </c>
      <c r="T163" s="47">
        <v>3487</v>
      </c>
      <c r="U163" s="47">
        <v>3639</v>
      </c>
      <c r="V163" s="39">
        <v>3845</v>
      </c>
      <c r="W163" s="39">
        <v>3872</v>
      </c>
      <c r="X163" s="39">
        <v>3804</v>
      </c>
      <c r="Y163" s="39">
        <v>3920</v>
      </c>
      <c r="Z163" s="128">
        <v>4085</v>
      </c>
      <c r="AA163" s="137">
        <v>4086</v>
      </c>
    </row>
    <row r="164" spans="1:27" ht="20.2" customHeight="1" x14ac:dyDescent="0.45">
      <c r="A164" s="36" t="s">
        <v>55</v>
      </c>
      <c r="B164" s="41">
        <v>1594</v>
      </c>
      <c r="C164" s="41">
        <v>1638</v>
      </c>
      <c r="D164" s="41">
        <v>1750</v>
      </c>
      <c r="E164" s="41">
        <v>1858</v>
      </c>
      <c r="F164" s="41">
        <v>1916</v>
      </c>
      <c r="G164" s="41">
        <v>1906</v>
      </c>
      <c r="H164" s="41">
        <v>1889</v>
      </c>
      <c r="I164" s="41">
        <v>2144</v>
      </c>
      <c r="J164" s="41">
        <v>2193</v>
      </c>
      <c r="K164" s="41">
        <v>2198</v>
      </c>
      <c r="L164" s="41">
        <v>2287</v>
      </c>
      <c r="M164" s="41">
        <v>2383</v>
      </c>
      <c r="N164" s="41">
        <v>2413</v>
      </c>
      <c r="O164" s="41">
        <v>2335</v>
      </c>
      <c r="P164" s="41">
        <v>2290</v>
      </c>
      <c r="Q164" s="41">
        <v>2298</v>
      </c>
      <c r="R164" s="41">
        <v>2488</v>
      </c>
      <c r="S164" s="47">
        <v>2621</v>
      </c>
      <c r="T164" s="47">
        <v>2687</v>
      </c>
      <c r="U164" s="47">
        <v>2836</v>
      </c>
      <c r="V164" s="39">
        <v>2834</v>
      </c>
      <c r="W164" s="39">
        <v>2913</v>
      </c>
      <c r="X164" s="39">
        <v>2852</v>
      </c>
      <c r="Y164" s="39">
        <v>2825</v>
      </c>
      <c r="Z164" s="128">
        <v>2827</v>
      </c>
      <c r="AA164" s="137">
        <v>3013</v>
      </c>
    </row>
    <row r="165" spans="1:27" ht="20.2" customHeight="1" x14ac:dyDescent="0.45">
      <c r="A165" s="36" t="s">
        <v>56</v>
      </c>
      <c r="B165" s="41">
        <v>182</v>
      </c>
      <c r="C165" s="41">
        <v>200</v>
      </c>
      <c r="D165" s="41">
        <v>238</v>
      </c>
      <c r="E165" s="41">
        <v>298</v>
      </c>
      <c r="F165" s="41">
        <v>342</v>
      </c>
      <c r="G165" s="41">
        <v>470</v>
      </c>
      <c r="H165" s="41">
        <v>453</v>
      </c>
      <c r="I165" s="41">
        <v>688</v>
      </c>
      <c r="J165" s="41">
        <v>610</v>
      </c>
      <c r="K165" s="41">
        <v>598</v>
      </c>
      <c r="L165" s="41">
        <v>578</v>
      </c>
      <c r="M165" s="41">
        <v>678</v>
      </c>
      <c r="N165" s="41">
        <v>752</v>
      </c>
      <c r="O165" s="41">
        <v>797</v>
      </c>
      <c r="P165" s="41">
        <v>795</v>
      </c>
      <c r="Q165" s="41">
        <v>891</v>
      </c>
      <c r="R165" s="41">
        <v>1043</v>
      </c>
      <c r="S165" s="47">
        <v>1218</v>
      </c>
      <c r="T165" s="47">
        <v>1301</v>
      </c>
      <c r="U165" s="47">
        <v>1447</v>
      </c>
      <c r="V165" s="39">
        <v>1306</v>
      </c>
      <c r="W165" s="39">
        <v>1428</v>
      </c>
      <c r="X165" s="39">
        <v>1463</v>
      </c>
      <c r="Y165" s="39">
        <v>1747</v>
      </c>
      <c r="Z165" s="128">
        <v>13</v>
      </c>
      <c r="AA165" s="137">
        <v>19</v>
      </c>
    </row>
    <row r="166" spans="1:27" ht="20.2" customHeight="1" x14ac:dyDescent="0.45">
      <c r="A166" s="36" t="s">
        <v>57</v>
      </c>
      <c r="B166" s="41">
        <v>183</v>
      </c>
      <c r="C166" s="41">
        <v>179</v>
      </c>
      <c r="D166" s="41">
        <v>216</v>
      </c>
      <c r="E166" s="41">
        <v>223</v>
      </c>
      <c r="F166" s="41">
        <v>202</v>
      </c>
      <c r="G166" s="41">
        <v>262</v>
      </c>
      <c r="H166" s="41">
        <v>273</v>
      </c>
      <c r="I166" s="41">
        <v>323</v>
      </c>
      <c r="J166" s="41">
        <v>352</v>
      </c>
      <c r="K166" s="41">
        <v>371</v>
      </c>
      <c r="L166" s="41">
        <v>407</v>
      </c>
      <c r="M166" s="41">
        <v>422</v>
      </c>
      <c r="N166" s="41">
        <v>403</v>
      </c>
      <c r="O166" s="41">
        <v>462</v>
      </c>
      <c r="P166" s="41">
        <v>476</v>
      </c>
      <c r="Q166" s="41">
        <v>507</v>
      </c>
      <c r="R166" s="41">
        <v>506</v>
      </c>
      <c r="S166" s="47">
        <v>492</v>
      </c>
      <c r="T166" s="47">
        <v>571</v>
      </c>
      <c r="U166" s="47">
        <v>645</v>
      </c>
      <c r="V166" s="39">
        <v>715</v>
      </c>
      <c r="W166" s="39">
        <v>641</v>
      </c>
      <c r="X166" s="39">
        <v>753</v>
      </c>
      <c r="Y166" s="39">
        <v>1516</v>
      </c>
      <c r="Z166" s="128">
        <v>1801</v>
      </c>
      <c r="AA166" s="137">
        <v>1565</v>
      </c>
    </row>
    <row r="167" spans="1:27" ht="20.2" customHeight="1" x14ac:dyDescent="0.45">
      <c r="A167" s="36" t="s">
        <v>58</v>
      </c>
      <c r="B167" s="41">
        <v>0</v>
      </c>
      <c r="C167" s="41">
        <v>0</v>
      </c>
      <c r="D167" s="41">
        <v>0</v>
      </c>
      <c r="E167" s="41">
        <v>0</v>
      </c>
      <c r="F167" s="41">
        <v>0</v>
      </c>
      <c r="G167" s="41">
        <v>0</v>
      </c>
      <c r="H167" s="41">
        <v>0</v>
      </c>
      <c r="I167" s="41">
        <v>0</v>
      </c>
      <c r="J167" s="41">
        <v>0</v>
      </c>
      <c r="K167" s="41">
        <v>0</v>
      </c>
      <c r="L167" s="41">
        <v>0</v>
      </c>
      <c r="M167" s="41">
        <v>0</v>
      </c>
      <c r="N167" s="41">
        <v>0</v>
      </c>
      <c r="O167" s="41">
        <v>0</v>
      </c>
      <c r="P167" s="41">
        <v>0</v>
      </c>
      <c r="Q167" s="41">
        <v>0</v>
      </c>
      <c r="R167" s="41">
        <v>0</v>
      </c>
      <c r="S167" s="41">
        <v>0</v>
      </c>
      <c r="T167" s="41">
        <v>0</v>
      </c>
      <c r="U167" s="41">
        <v>0</v>
      </c>
      <c r="V167" s="39">
        <v>0</v>
      </c>
      <c r="W167" s="39">
        <v>0</v>
      </c>
      <c r="X167" s="39">
        <v>10</v>
      </c>
      <c r="Y167" s="39">
        <v>10</v>
      </c>
      <c r="Z167" s="128">
        <v>1711</v>
      </c>
      <c r="AA167" s="129">
        <v>1334</v>
      </c>
    </row>
    <row r="168" spans="1:27" ht="20.2" customHeight="1" x14ac:dyDescent="0.45">
      <c r="A168" s="36" t="s">
        <v>59</v>
      </c>
      <c r="B168" s="41">
        <v>1594</v>
      </c>
      <c r="C168" s="41">
        <v>1834</v>
      </c>
      <c r="D168" s="41">
        <v>2027</v>
      </c>
      <c r="E168" s="41">
        <v>2268</v>
      </c>
      <c r="F168" s="41">
        <v>2217</v>
      </c>
      <c r="G168" s="41">
        <v>2293</v>
      </c>
      <c r="H168" s="41">
        <v>2485</v>
      </c>
      <c r="I168" s="41">
        <v>2734</v>
      </c>
      <c r="J168" s="41">
        <v>2809</v>
      </c>
      <c r="K168" s="41">
        <v>3118</v>
      </c>
      <c r="L168" s="41">
        <v>3354</v>
      </c>
      <c r="M168" s="41">
        <v>3472</v>
      </c>
      <c r="N168" s="41">
        <v>3544</v>
      </c>
      <c r="O168" s="41">
        <v>3522</v>
      </c>
      <c r="P168" s="41">
        <v>3623</v>
      </c>
      <c r="Q168" s="41">
        <v>3616</v>
      </c>
      <c r="R168" s="41">
        <v>3815</v>
      </c>
      <c r="S168" s="47">
        <v>3910</v>
      </c>
      <c r="T168" s="47">
        <v>4182</v>
      </c>
      <c r="U168" s="47">
        <v>4372</v>
      </c>
      <c r="V168" s="39">
        <v>4215</v>
      </c>
      <c r="W168" s="39">
        <v>4479</v>
      </c>
      <c r="X168" s="39">
        <v>4669</v>
      </c>
      <c r="Y168" s="39">
        <v>4806</v>
      </c>
      <c r="Z168" s="128">
        <v>4776</v>
      </c>
      <c r="AA168" s="137">
        <v>4706</v>
      </c>
    </row>
    <row r="169" spans="1:27" ht="20.2" customHeight="1" x14ac:dyDescent="0.45">
      <c r="A169" s="36" t="s">
        <v>60</v>
      </c>
      <c r="B169" s="41">
        <v>0</v>
      </c>
      <c r="C169" s="41">
        <v>0</v>
      </c>
      <c r="D169" s="41">
        <v>0</v>
      </c>
      <c r="E169" s="41">
        <v>0</v>
      </c>
      <c r="F169" s="41">
        <v>0</v>
      </c>
      <c r="G169" s="41">
        <v>0</v>
      </c>
      <c r="H169" s="41">
        <v>0</v>
      </c>
      <c r="I169" s="41">
        <v>25</v>
      </c>
      <c r="J169" s="41">
        <v>44</v>
      </c>
      <c r="K169" s="41">
        <v>78</v>
      </c>
      <c r="L169" s="41">
        <v>59</v>
      </c>
      <c r="M169" s="41">
        <v>55</v>
      </c>
      <c r="N169" s="41">
        <v>94</v>
      </c>
      <c r="O169" s="41">
        <v>101</v>
      </c>
      <c r="P169" s="41">
        <v>135</v>
      </c>
      <c r="Q169" s="41">
        <v>159</v>
      </c>
      <c r="R169" s="41">
        <v>144</v>
      </c>
      <c r="S169" s="47">
        <v>152</v>
      </c>
      <c r="T169" s="47">
        <v>166</v>
      </c>
      <c r="U169" s="47">
        <v>164</v>
      </c>
      <c r="V169" s="39">
        <v>180</v>
      </c>
      <c r="W169" s="39">
        <v>185</v>
      </c>
      <c r="X169" s="39">
        <v>171</v>
      </c>
      <c r="Y169" s="39">
        <v>175</v>
      </c>
      <c r="Z169" s="128">
        <v>170</v>
      </c>
      <c r="AA169" s="137">
        <v>161</v>
      </c>
    </row>
    <row r="170" spans="1:27" ht="20.2" customHeight="1" x14ac:dyDescent="0.45">
      <c r="A170" s="36" t="s">
        <v>61</v>
      </c>
      <c r="B170" s="41">
        <v>0</v>
      </c>
      <c r="C170" s="41">
        <v>0</v>
      </c>
      <c r="D170" s="41">
        <v>0</v>
      </c>
      <c r="E170" s="41">
        <v>0</v>
      </c>
      <c r="F170" s="41">
        <v>0</v>
      </c>
      <c r="G170" s="41">
        <v>0</v>
      </c>
      <c r="H170" s="41">
        <v>0</v>
      </c>
      <c r="I170" s="41">
        <v>0</v>
      </c>
      <c r="J170" s="41">
        <v>0</v>
      </c>
      <c r="K170" s="41">
        <v>0</v>
      </c>
      <c r="L170" s="41">
        <v>0</v>
      </c>
      <c r="M170" s="41">
        <v>0</v>
      </c>
      <c r="N170" s="41">
        <v>0</v>
      </c>
      <c r="O170" s="41">
        <v>0</v>
      </c>
      <c r="P170" s="41">
        <v>0</v>
      </c>
      <c r="Q170" s="41">
        <v>0</v>
      </c>
      <c r="R170" s="41">
        <v>0</v>
      </c>
      <c r="S170" s="41">
        <v>0</v>
      </c>
      <c r="T170" s="41">
        <v>0</v>
      </c>
      <c r="U170" s="41">
        <v>0</v>
      </c>
      <c r="V170" s="39">
        <v>0</v>
      </c>
      <c r="W170" s="39">
        <v>6</v>
      </c>
      <c r="X170" s="39">
        <v>4</v>
      </c>
      <c r="Y170" s="39">
        <v>5</v>
      </c>
      <c r="Z170" s="128">
        <v>6</v>
      </c>
      <c r="AA170" s="129">
        <v>16</v>
      </c>
    </row>
    <row r="171" spans="1:27" ht="20.2" customHeight="1" x14ac:dyDescent="0.45">
      <c r="A171" s="36" t="s">
        <v>62</v>
      </c>
      <c r="B171" s="41">
        <v>0</v>
      </c>
      <c r="C171" s="41">
        <v>0</v>
      </c>
      <c r="D171" s="41">
        <v>0</v>
      </c>
      <c r="E171" s="41">
        <v>0</v>
      </c>
      <c r="F171" s="41">
        <v>0</v>
      </c>
      <c r="G171" s="41">
        <v>0</v>
      </c>
      <c r="H171" s="41">
        <v>0</v>
      </c>
      <c r="I171" s="41">
        <v>0</v>
      </c>
      <c r="J171" s="41">
        <v>25</v>
      </c>
      <c r="K171" s="41">
        <v>30</v>
      </c>
      <c r="L171" s="41">
        <v>44</v>
      </c>
      <c r="M171" s="41">
        <v>83</v>
      </c>
      <c r="N171" s="41">
        <v>133</v>
      </c>
      <c r="O171" s="41">
        <v>160</v>
      </c>
      <c r="P171" s="41">
        <v>167</v>
      </c>
      <c r="Q171" s="41">
        <v>173</v>
      </c>
      <c r="R171" s="41">
        <v>173</v>
      </c>
      <c r="S171" s="47">
        <v>186</v>
      </c>
      <c r="T171" s="47">
        <v>203</v>
      </c>
      <c r="U171" s="47">
        <v>219</v>
      </c>
      <c r="V171" s="39">
        <v>230</v>
      </c>
      <c r="W171" s="39">
        <v>252</v>
      </c>
      <c r="X171" s="39">
        <v>232</v>
      </c>
      <c r="Y171" s="39">
        <v>256</v>
      </c>
      <c r="Z171" s="128">
        <v>231</v>
      </c>
      <c r="AA171" s="137">
        <v>219</v>
      </c>
    </row>
    <row r="172" spans="1:27" ht="20.2" customHeight="1" x14ac:dyDescent="0.45">
      <c r="A172" s="36" t="s">
        <v>63</v>
      </c>
      <c r="B172" s="41">
        <v>0</v>
      </c>
      <c r="C172" s="41">
        <v>0</v>
      </c>
      <c r="D172" s="41">
        <v>0</v>
      </c>
      <c r="E172" s="41">
        <v>0</v>
      </c>
      <c r="F172" s="41">
        <v>0</v>
      </c>
      <c r="G172" s="41">
        <v>7</v>
      </c>
      <c r="H172" s="41">
        <v>15</v>
      </c>
      <c r="I172" s="41">
        <v>63</v>
      </c>
      <c r="J172" s="41">
        <v>121</v>
      </c>
      <c r="K172" s="41">
        <v>260</v>
      </c>
      <c r="L172" s="41">
        <v>308</v>
      </c>
      <c r="M172" s="41">
        <v>294</v>
      </c>
      <c r="N172" s="41">
        <v>333</v>
      </c>
      <c r="O172" s="41">
        <v>376</v>
      </c>
      <c r="P172" s="41">
        <v>398</v>
      </c>
      <c r="Q172" s="41">
        <v>419</v>
      </c>
      <c r="R172" s="41">
        <v>387</v>
      </c>
      <c r="S172" s="47">
        <v>439</v>
      </c>
      <c r="T172" s="47">
        <v>477</v>
      </c>
      <c r="U172" s="47">
        <v>519</v>
      </c>
      <c r="V172" s="39">
        <v>559</v>
      </c>
      <c r="W172" s="39">
        <v>680</v>
      </c>
      <c r="X172" s="39">
        <v>756</v>
      </c>
      <c r="Y172" s="39">
        <v>738</v>
      </c>
      <c r="Z172" s="128">
        <v>902</v>
      </c>
      <c r="AA172" s="137">
        <v>1151</v>
      </c>
    </row>
    <row r="173" spans="1:27" ht="20.2" customHeight="1" x14ac:dyDescent="0.45">
      <c r="A173" s="36" t="s">
        <v>64</v>
      </c>
      <c r="B173" s="41">
        <v>2282</v>
      </c>
      <c r="C173" s="41">
        <v>2511</v>
      </c>
      <c r="D173" s="41">
        <v>2677</v>
      </c>
      <c r="E173" s="41">
        <v>2867</v>
      </c>
      <c r="F173" s="41">
        <v>2851</v>
      </c>
      <c r="G173" s="41">
        <v>2887</v>
      </c>
      <c r="H173" s="41">
        <v>3164</v>
      </c>
      <c r="I173" s="41">
        <v>3699</v>
      </c>
      <c r="J173" s="41">
        <v>3940</v>
      </c>
      <c r="K173" s="41">
        <v>4252</v>
      </c>
      <c r="L173" s="41">
        <v>4611</v>
      </c>
      <c r="M173" s="41">
        <v>4824</v>
      </c>
      <c r="N173" s="41">
        <v>5212</v>
      </c>
      <c r="O173" s="41">
        <v>5503</v>
      </c>
      <c r="P173" s="41">
        <v>5655</v>
      </c>
      <c r="Q173" s="41">
        <v>5601</v>
      </c>
      <c r="R173" s="41">
        <v>5531</v>
      </c>
      <c r="S173" s="47">
        <v>5736</v>
      </c>
      <c r="T173" s="47">
        <v>6007</v>
      </c>
      <c r="U173" s="47">
        <v>6304</v>
      </c>
      <c r="V173" s="39">
        <v>6455</v>
      </c>
      <c r="W173" s="39">
        <v>6778</v>
      </c>
      <c r="X173" s="39">
        <v>7071</v>
      </c>
      <c r="Y173" s="39">
        <v>7128</v>
      </c>
      <c r="Z173" s="128">
        <v>6928</v>
      </c>
      <c r="AA173" s="137">
        <v>6745</v>
      </c>
    </row>
    <row r="174" spans="1:27" ht="20.2" customHeight="1" x14ac:dyDescent="0.45">
      <c r="A174" s="36" t="s">
        <v>65</v>
      </c>
      <c r="B174" s="41">
        <v>2175</v>
      </c>
      <c r="C174" s="41">
        <v>2234</v>
      </c>
      <c r="D174" s="41">
        <v>2326</v>
      </c>
      <c r="E174" s="41">
        <v>2423</v>
      </c>
      <c r="F174" s="41">
        <v>2575</v>
      </c>
      <c r="G174" s="41">
        <v>2714</v>
      </c>
      <c r="H174" s="41">
        <v>2911</v>
      </c>
      <c r="I174" s="41">
        <v>3135</v>
      </c>
      <c r="J174" s="41">
        <v>3263</v>
      </c>
      <c r="K174" s="41">
        <v>3536</v>
      </c>
      <c r="L174" s="41">
        <v>3580</v>
      </c>
      <c r="M174" s="41">
        <v>3670</v>
      </c>
      <c r="N174" s="41">
        <v>3746</v>
      </c>
      <c r="O174" s="41">
        <v>3798</v>
      </c>
      <c r="P174" s="41">
        <v>3956</v>
      </c>
      <c r="Q174" s="41">
        <v>4068</v>
      </c>
      <c r="R174" s="41">
        <v>4074</v>
      </c>
      <c r="S174" s="47">
        <v>4315</v>
      </c>
      <c r="T174" s="47">
        <v>4622</v>
      </c>
      <c r="U174" s="47">
        <v>4787</v>
      </c>
      <c r="V174" s="39">
        <v>4782</v>
      </c>
      <c r="W174" s="39">
        <v>5612</v>
      </c>
      <c r="X174" s="39">
        <v>5465</v>
      </c>
      <c r="Y174" s="39">
        <v>5301</v>
      </c>
      <c r="Z174" s="128">
        <v>5295</v>
      </c>
      <c r="AA174" s="137">
        <v>4964</v>
      </c>
    </row>
    <row r="175" spans="1:27" ht="20.2" customHeight="1" x14ac:dyDescent="0.45">
      <c r="A175" s="118" t="s">
        <v>66</v>
      </c>
      <c r="B175" s="41">
        <v>31</v>
      </c>
      <c r="C175" s="41">
        <v>158</v>
      </c>
      <c r="D175" s="41">
        <v>284</v>
      </c>
      <c r="E175" s="41">
        <v>333</v>
      </c>
      <c r="F175" s="41">
        <v>431</v>
      </c>
      <c r="G175" s="41">
        <v>565</v>
      </c>
      <c r="H175" s="41">
        <v>765</v>
      </c>
      <c r="I175" s="41">
        <v>1259</v>
      </c>
      <c r="J175" s="41">
        <v>1542</v>
      </c>
      <c r="K175" s="41">
        <v>1671</v>
      </c>
      <c r="L175" s="41">
        <v>1893</v>
      </c>
      <c r="M175" s="41">
        <v>1959</v>
      </c>
      <c r="N175" s="41">
        <v>1997</v>
      </c>
      <c r="O175" s="41">
        <v>1988</v>
      </c>
      <c r="P175" s="41">
        <v>2054</v>
      </c>
      <c r="Q175" s="41">
        <v>2132</v>
      </c>
      <c r="R175" s="41">
        <v>2269</v>
      </c>
      <c r="S175" s="47">
        <v>2332</v>
      </c>
      <c r="T175" s="47">
        <v>2404</v>
      </c>
      <c r="U175" s="47">
        <v>2573</v>
      </c>
      <c r="V175" s="39">
        <v>2701</v>
      </c>
      <c r="W175" s="39">
        <v>2738</v>
      </c>
      <c r="X175" s="39">
        <v>2638</v>
      </c>
      <c r="Y175" s="39">
        <v>2597</v>
      </c>
      <c r="Z175" s="128">
        <v>2662</v>
      </c>
      <c r="AA175" s="137">
        <v>2655</v>
      </c>
    </row>
    <row r="176" spans="1:27" ht="20.2" customHeight="1" x14ac:dyDescent="0.45">
      <c r="A176" s="36" t="s">
        <v>67</v>
      </c>
      <c r="B176" s="41">
        <v>8077</v>
      </c>
      <c r="C176" s="41">
        <v>8603</v>
      </c>
      <c r="D176" s="41">
        <v>9299</v>
      </c>
      <c r="E176" s="41">
        <v>9768</v>
      </c>
      <c r="F176" s="41">
        <v>10083</v>
      </c>
      <c r="G176" s="41">
        <v>10204</v>
      </c>
      <c r="H176" s="41">
        <v>10723</v>
      </c>
      <c r="I176" s="41">
        <v>11858</v>
      </c>
      <c r="J176" s="41">
        <v>12333</v>
      </c>
      <c r="K176" s="41">
        <v>12849</v>
      </c>
      <c r="L176" s="41">
        <v>13195</v>
      </c>
      <c r="M176" s="41">
        <v>13530</v>
      </c>
      <c r="N176" s="41">
        <v>13980</v>
      </c>
      <c r="O176" s="41">
        <v>14690</v>
      </c>
      <c r="P176" s="41">
        <v>15257</v>
      </c>
      <c r="Q176" s="41">
        <v>15818</v>
      </c>
      <c r="R176" s="41">
        <v>16606</v>
      </c>
      <c r="S176" s="47">
        <v>17057</v>
      </c>
      <c r="T176" s="47">
        <v>17834</v>
      </c>
      <c r="U176" s="47">
        <v>18680</v>
      </c>
      <c r="V176" s="39">
        <v>19055</v>
      </c>
      <c r="W176" s="39">
        <v>19822</v>
      </c>
      <c r="X176" s="39">
        <v>20016</v>
      </c>
      <c r="Y176" s="39">
        <v>19930</v>
      </c>
      <c r="Z176" s="128">
        <v>20304</v>
      </c>
      <c r="AA176" s="137">
        <v>20170</v>
      </c>
    </row>
    <row r="177" spans="1:28" ht="20.2" customHeight="1" x14ac:dyDescent="0.45">
      <c r="A177" s="36" t="s">
        <v>68</v>
      </c>
      <c r="B177" s="41">
        <v>136</v>
      </c>
      <c r="C177" s="41">
        <v>147</v>
      </c>
      <c r="D177" s="41">
        <v>159</v>
      </c>
      <c r="E177" s="41">
        <v>188</v>
      </c>
      <c r="F177" s="41">
        <v>202</v>
      </c>
      <c r="G177" s="41">
        <v>198</v>
      </c>
      <c r="H177" s="41">
        <v>220</v>
      </c>
      <c r="I177" s="41">
        <v>283</v>
      </c>
      <c r="J177" s="41">
        <v>325</v>
      </c>
      <c r="K177" s="41">
        <v>345</v>
      </c>
      <c r="L177" s="41">
        <v>354</v>
      </c>
      <c r="M177" s="41">
        <v>370</v>
      </c>
      <c r="N177" s="41">
        <v>415</v>
      </c>
      <c r="O177" s="41">
        <v>417</v>
      </c>
      <c r="P177" s="41">
        <v>379</v>
      </c>
      <c r="Q177" s="41">
        <v>372</v>
      </c>
      <c r="R177" s="41">
        <v>359</v>
      </c>
      <c r="S177" s="47">
        <v>418</v>
      </c>
      <c r="T177" s="47">
        <v>496</v>
      </c>
      <c r="U177" s="47">
        <v>533</v>
      </c>
      <c r="V177" s="39">
        <v>546</v>
      </c>
      <c r="W177" s="39">
        <v>631</v>
      </c>
      <c r="X177" s="39">
        <v>677</v>
      </c>
      <c r="Y177" s="39">
        <v>1042</v>
      </c>
      <c r="Z177" s="128">
        <v>1088</v>
      </c>
      <c r="AA177" s="137">
        <v>942</v>
      </c>
    </row>
    <row r="178" spans="1:28" ht="20.2" customHeight="1" x14ac:dyDescent="0.45">
      <c r="A178" s="36" t="s">
        <v>69</v>
      </c>
      <c r="B178" s="41">
        <v>0</v>
      </c>
      <c r="C178" s="41">
        <v>0</v>
      </c>
      <c r="D178" s="41">
        <v>0</v>
      </c>
      <c r="E178" s="41">
        <v>0</v>
      </c>
      <c r="F178" s="41">
        <v>0</v>
      </c>
      <c r="G178" s="41">
        <v>0</v>
      </c>
      <c r="H178" s="41">
        <v>0</v>
      </c>
      <c r="I178" s="41">
        <v>0</v>
      </c>
      <c r="J178" s="41">
        <v>0</v>
      </c>
      <c r="K178" s="41">
        <v>0</v>
      </c>
      <c r="L178" s="41">
        <v>0</v>
      </c>
      <c r="M178" s="41">
        <v>0</v>
      </c>
      <c r="N178" s="41">
        <v>0</v>
      </c>
      <c r="O178" s="41">
        <v>0</v>
      </c>
      <c r="P178" s="41">
        <v>0</v>
      </c>
      <c r="Q178" s="41">
        <v>0</v>
      </c>
      <c r="R178" s="41">
        <v>0</v>
      </c>
      <c r="S178" s="98">
        <v>0</v>
      </c>
      <c r="T178" s="98">
        <v>0</v>
      </c>
      <c r="U178" s="98">
        <v>0</v>
      </c>
      <c r="V178" s="39">
        <v>0</v>
      </c>
      <c r="W178" s="39">
        <v>0</v>
      </c>
      <c r="X178" s="39">
        <v>0</v>
      </c>
      <c r="Y178" s="39">
        <v>0</v>
      </c>
      <c r="Z178" s="128">
        <v>0</v>
      </c>
      <c r="AA178" s="138">
        <v>0</v>
      </c>
    </row>
    <row r="179" spans="1:28" ht="20.2" customHeight="1" x14ac:dyDescent="0.45">
      <c r="A179" s="36" t="s">
        <v>70</v>
      </c>
      <c r="B179" s="41">
        <v>1642</v>
      </c>
      <c r="C179" s="41">
        <v>1825</v>
      </c>
      <c r="D179" s="41">
        <v>2017</v>
      </c>
      <c r="E179" s="41">
        <v>2157</v>
      </c>
      <c r="F179" s="41">
        <v>2261</v>
      </c>
      <c r="G179" s="41">
        <v>2347</v>
      </c>
      <c r="H179" s="41">
        <v>2525</v>
      </c>
      <c r="I179" s="41">
        <v>2997</v>
      </c>
      <c r="J179" s="41">
        <v>3289</v>
      </c>
      <c r="K179" s="41">
        <v>3472</v>
      </c>
      <c r="L179" s="41">
        <v>3486</v>
      </c>
      <c r="M179" s="41">
        <v>3629</v>
      </c>
      <c r="N179" s="41">
        <v>3838</v>
      </c>
      <c r="O179" s="41">
        <v>3960</v>
      </c>
      <c r="P179" s="41">
        <v>3963</v>
      </c>
      <c r="Q179" s="41">
        <v>4048</v>
      </c>
      <c r="R179" s="41">
        <v>4209</v>
      </c>
      <c r="S179" s="47">
        <v>4505</v>
      </c>
      <c r="T179" s="47">
        <v>4570</v>
      </c>
      <c r="U179" s="47">
        <v>4739</v>
      </c>
      <c r="V179" s="39">
        <v>4716</v>
      </c>
      <c r="W179" s="39">
        <v>4956</v>
      </c>
      <c r="X179" s="39">
        <v>4641</v>
      </c>
      <c r="Y179" s="39">
        <v>4554</v>
      </c>
      <c r="Z179" s="128">
        <v>4474</v>
      </c>
      <c r="AA179" s="137">
        <v>4592</v>
      </c>
    </row>
    <row r="180" spans="1:28" ht="20.2" customHeight="1" x14ac:dyDescent="0.45">
      <c r="A180" s="36" t="s">
        <v>71</v>
      </c>
      <c r="B180" s="41">
        <v>2944</v>
      </c>
      <c r="C180" s="41">
        <v>3067</v>
      </c>
      <c r="D180" s="41">
        <v>3340</v>
      </c>
      <c r="E180" s="41">
        <v>3412</v>
      </c>
      <c r="F180" s="41">
        <v>3431</v>
      </c>
      <c r="G180" s="41">
        <v>3540</v>
      </c>
      <c r="H180" s="41">
        <v>3729</v>
      </c>
      <c r="I180" s="41">
        <v>4106</v>
      </c>
      <c r="J180" s="41">
        <v>4289</v>
      </c>
      <c r="K180" s="41">
        <v>4491</v>
      </c>
      <c r="L180" s="41">
        <v>4782</v>
      </c>
      <c r="M180" s="41">
        <v>4840</v>
      </c>
      <c r="N180" s="41">
        <v>4841</v>
      </c>
      <c r="O180" s="41">
        <v>5065</v>
      </c>
      <c r="P180" s="41">
        <v>5288</v>
      </c>
      <c r="Q180" s="41">
        <v>5436</v>
      </c>
      <c r="R180" s="41">
        <v>5605</v>
      </c>
      <c r="S180" s="47">
        <v>6028</v>
      </c>
      <c r="T180" s="47">
        <v>6007</v>
      </c>
      <c r="U180" s="47">
        <v>6279</v>
      </c>
      <c r="V180" s="39">
        <v>6212</v>
      </c>
      <c r="W180" s="39">
        <v>6813</v>
      </c>
      <c r="X180" s="39">
        <v>6752</v>
      </c>
      <c r="Y180" s="39">
        <v>6953</v>
      </c>
      <c r="Z180" s="128">
        <v>7291</v>
      </c>
      <c r="AA180" s="137">
        <v>7083</v>
      </c>
    </row>
    <row r="181" spans="1:28" ht="20.2" customHeight="1" x14ac:dyDescent="0.45">
      <c r="A181" s="36" t="s">
        <v>72</v>
      </c>
      <c r="B181" s="41">
        <v>481</v>
      </c>
      <c r="C181" s="41">
        <v>493</v>
      </c>
      <c r="D181" s="41">
        <v>496</v>
      </c>
      <c r="E181" s="41">
        <v>529</v>
      </c>
      <c r="F181" s="41">
        <v>543</v>
      </c>
      <c r="G181" s="41">
        <v>562</v>
      </c>
      <c r="H181" s="41">
        <v>629</v>
      </c>
      <c r="I181" s="41">
        <v>730</v>
      </c>
      <c r="J181" s="41">
        <v>808</v>
      </c>
      <c r="K181" s="41">
        <v>867</v>
      </c>
      <c r="L181" s="41">
        <v>908</v>
      </c>
      <c r="M181" s="41">
        <v>911</v>
      </c>
      <c r="N181" s="41">
        <v>931</v>
      </c>
      <c r="O181" s="41">
        <v>979</v>
      </c>
      <c r="P181" s="41">
        <v>950</v>
      </c>
      <c r="Q181" s="41">
        <v>990</v>
      </c>
      <c r="R181" s="41">
        <v>978</v>
      </c>
      <c r="S181" s="47">
        <v>1170</v>
      </c>
      <c r="T181" s="47">
        <v>1215</v>
      </c>
      <c r="U181" s="47">
        <v>1163</v>
      </c>
      <c r="V181" s="39">
        <v>1175</v>
      </c>
      <c r="W181" s="39">
        <v>1203</v>
      </c>
      <c r="X181" s="39">
        <v>1127</v>
      </c>
      <c r="Y181" s="39">
        <v>1237</v>
      </c>
      <c r="Z181" s="128">
        <v>1418</v>
      </c>
      <c r="AA181" s="137">
        <v>1527</v>
      </c>
    </row>
    <row r="182" spans="1:28" ht="20.2" customHeight="1" x14ac:dyDescent="0.45">
      <c r="A182" s="36" t="s">
        <v>73</v>
      </c>
      <c r="B182" s="41">
        <v>673</v>
      </c>
      <c r="C182" s="41">
        <v>642</v>
      </c>
      <c r="D182" s="41">
        <v>824</v>
      </c>
      <c r="E182" s="41">
        <v>985</v>
      </c>
      <c r="F182" s="41">
        <v>1089</v>
      </c>
      <c r="G182" s="41">
        <v>1106</v>
      </c>
      <c r="H182" s="41">
        <v>1205</v>
      </c>
      <c r="I182" s="41">
        <v>1312</v>
      </c>
      <c r="J182" s="41">
        <v>1476</v>
      </c>
      <c r="K182" s="41">
        <v>1543</v>
      </c>
      <c r="L182" s="41">
        <v>1658</v>
      </c>
      <c r="M182" s="41">
        <v>1674</v>
      </c>
      <c r="N182" s="41">
        <v>1906</v>
      </c>
      <c r="O182" s="41">
        <v>2301</v>
      </c>
      <c r="P182" s="41">
        <v>2439</v>
      </c>
      <c r="Q182" s="41">
        <v>2678</v>
      </c>
      <c r="R182" s="41">
        <v>3045</v>
      </c>
      <c r="S182" s="47">
        <v>3536</v>
      </c>
      <c r="T182" s="47">
        <v>3934</v>
      </c>
      <c r="U182" s="47">
        <v>4053</v>
      </c>
      <c r="V182" s="39">
        <v>4304</v>
      </c>
      <c r="W182" s="39">
        <v>4925</v>
      </c>
      <c r="X182" s="39">
        <v>5755</v>
      </c>
      <c r="Y182" s="39">
        <v>5868</v>
      </c>
      <c r="Z182" s="128">
        <v>4674</v>
      </c>
      <c r="AA182" s="137">
        <v>3546</v>
      </c>
    </row>
    <row r="183" spans="1:28" ht="20.2" customHeight="1" x14ac:dyDescent="0.45">
      <c r="A183" s="36" t="s">
        <v>74</v>
      </c>
      <c r="B183" s="41">
        <v>2613</v>
      </c>
      <c r="C183" s="41">
        <v>2705</v>
      </c>
      <c r="D183" s="41">
        <v>2923</v>
      </c>
      <c r="E183" s="41">
        <v>3020</v>
      </c>
      <c r="F183" s="41">
        <v>3085</v>
      </c>
      <c r="G183" s="41">
        <v>3102</v>
      </c>
      <c r="H183" s="41">
        <v>3326</v>
      </c>
      <c r="I183" s="41">
        <v>3680</v>
      </c>
      <c r="J183" s="41">
        <v>3854</v>
      </c>
      <c r="K183" s="41">
        <v>3920</v>
      </c>
      <c r="L183" s="41">
        <v>3841</v>
      </c>
      <c r="M183" s="41">
        <v>3838</v>
      </c>
      <c r="N183" s="41">
        <v>3917</v>
      </c>
      <c r="O183" s="41">
        <v>3935</v>
      </c>
      <c r="P183" s="41">
        <v>4036</v>
      </c>
      <c r="Q183" s="41">
        <v>4076</v>
      </c>
      <c r="R183" s="41">
        <v>4101</v>
      </c>
      <c r="S183" s="47">
        <v>4237</v>
      </c>
      <c r="T183" s="47">
        <v>4421</v>
      </c>
      <c r="U183" s="47">
        <v>4499</v>
      </c>
      <c r="V183" s="39">
        <v>4602</v>
      </c>
      <c r="W183" s="39">
        <v>4668</v>
      </c>
      <c r="X183" s="39">
        <v>4582</v>
      </c>
      <c r="Y183" s="39">
        <v>4682</v>
      </c>
      <c r="Z183" s="128">
        <v>4651</v>
      </c>
      <c r="AA183" s="137">
        <v>4282</v>
      </c>
    </row>
    <row r="184" spans="1:28" ht="20.2" hidden="1" customHeight="1" x14ac:dyDescent="0.45">
      <c r="A184" s="36" t="s">
        <v>75</v>
      </c>
      <c r="B184" s="41">
        <v>40</v>
      </c>
      <c r="C184" s="41">
        <v>54</v>
      </c>
      <c r="D184" s="41">
        <v>55</v>
      </c>
      <c r="E184" s="41">
        <v>52</v>
      </c>
      <c r="F184" s="41">
        <v>48</v>
      </c>
      <c r="G184" s="41">
        <v>49</v>
      </c>
      <c r="H184" s="41">
        <v>44</v>
      </c>
      <c r="I184" s="41">
        <v>54</v>
      </c>
      <c r="J184" s="41">
        <v>55</v>
      </c>
      <c r="K184" s="41">
        <v>59</v>
      </c>
      <c r="L184" s="41">
        <v>57</v>
      </c>
      <c r="M184" s="41">
        <v>56</v>
      </c>
      <c r="N184" s="41">
        <v>50</v>
      </c>
      <c r="O184" s="41">
        <v>0</v>
      </c>
      <c r="P184" s="41">
        <v>0</v>
      </c>
      <c r="Q184" s="41">
        <v>0</v>
      </c>
      <c r="R184" s="41">
        <v>0</v>
      </c>
      <c r="S184" s="41">
        <v>0</v>
      </c>
      <c r="T184" s="41">
        <v>0</v>
      </c>
      <c r="U184" s="41">
        <v>0</v>
      </c>
      <c r="V184" s="39">
        <v>0</v>
      </c>
      <c r="W184" s="39">
        <v>0</v>
      </c>
      <c r="X184" s="39">
        <v>0</v>
      </c>
      <c r="Y184" s="39">
        <v>0</v>
      </c>
      <c r="Z184" s="128" t="s">
        <v>143</v>
      </c>
      <c r="AA184" s="129" t="s">
        <v>143</v>
      </c>
    </row>
    <row r="185" spans="1:28" ht="20.2" customHeight="1" x14ac:dyDescent="0.45">
      <c r="A185" s="36"/>
      <c r="B185" s="41"/>
      <c r="C185" s="41"/>
      <c r="D185" s="41"/>
      <c r="E185" s="41"/>
      <c r="F185" s="41"/>
      <c r="G185" s="41"/>
      <c r="H185" s="41"/>
      <c r="I185" s="41"/>
      <c r="J185" s="41"/>
      <c r="K185" s="41"/>
      <c r="L185" s="41"/>
      <c r="M185" s="41"/>
      <c r="N185" s="41"/>
      <c r="O185" s="41"/>
      <c r="P185" s="41"/>
      <c r="Q185" s="41"/>
      <c r="R185" s="41"/>
      <c r="S185" s="47"/>
      <c r="T185" s="47"/>
      <c r="U185" s="47"/>
      <c r="Z185" s="130"/>
      <c r="AA185" s="137"/>
    </row>
    <row r="186" spans="1:28" ht="20.2" customHeight="1" thickBot="1" x14ac:dyDescent="0.5">
      <c r="A186" s="42" t="s">
        <v>6</v>
      </c>
      <c r="B186" s="45">
        <f t="shared" ref="B186:X186" si="115">SUM(B161:B184)</f>
        <v>26463</v>
      </c>
      <c r="C186" s="45">
        <f t="shared" si="115"/>
        <v>28225</v>
      </c>
      <c r="D186" s="45">
        <f t="shared" si="115"/>
        <v>30749</v>
      </c>
      <c r="E186" s="45">
        <f t="shared" si="115"/>
        <v>32882</v>
      </c>
      <c r="F186" s="45">
        <f t="shared" si="115"/>
        <v>33988</v>
      </c>
      <c r="G186" s="45">
        <f t="shared" si="115"/>
        <v>34872</v>
      </c>
      <c r="H186" s="45">
        <f t="shared" si="115"/>
        <v>37234</v>
      </c>
      <c r="I186" s="45">
        <f t="shared" si="115"/>
        <v>42470</v>
      </c>
      <c r="J186" s="45">
        <f t="shared" si="115"/>
        <v>44802</v>
      </c>
      <c r="K186" s="45">
        <f t="shared" si="115"/>
        <v>47285</v>
      </c>
      <c r="L186" s="45">
        <f t="shared" si="115"/>
        <v>49112</v>
      </c>
      <c r="M186" s="45">
        <f t="shared" si="115"/>
        <v>50505</v>
      </c>
      <c r="N186" s="45">
        <f t="shared" si="115"/>
        <v>52665</v>
      </c>
      <c r="O186" s="45">
        <f t="shared" si="115"/>
        <v>54767</v>
      </c>
      <c r="P186" s="45">
        <f t="shared" si="115"/>
        <v>56277</v>
      </c>
      <c r="Q186" s="45">
        <f t="shared" si="115"/>
        <v>57905</v>
      </c>
      <c r="R186" s="45">
        <f t="shared" si="115"/>
        <v>60154</v>
      </c>
      <c r="S186" s="45">
        <f t="shared" si="115"/>
        <v>63320</v>
      </c>
      <c r="T186" s="45">
        <f t="shared" si="115"/>
        <v>66019</v>
      </c>
      <c r="U186" s="45">
        <f t="shared" si="115"/>
        <v>69047</v>
      </c>
      <c r="V186" s="45">
        <f t="shared" si="115"/>
        <v>70007</v>
      </c>
      <c r="W186" s="45">
        <f t="shared" si="115"/>
        <v>74135</v>
      </c>
      <c r="X186" s="45">
        <f t="shared" si="115"/>
        <v>74928</v>
      </c>
      <c r="Y186" s="45">
        <v>76820</v>
      </c>
      <c r="Z186" s="134">
        <v>76841</v>
      </c>
      <c r="AA186" s="134">
        <v>74311</v>
      </c>
      <c r="AB186" s="105"/>
    </row>
    <row r="187" spans="1:28" ht="20.2" customHeight="1" x14ac:dyDescent="0.45"/>
    <row r="188" spans="1:28" ht="20.2" customHeight="1" x14ac:dyDescent="0.45"/>
    <row r="189" spans="1:28" ht="20.2" customHeight="1" thickBot="1" x14ac:dyDescent="0.5">
      <c r="A189" s="50"/>
      <c r="B189" s="50"/>
      <c r="C189" s="50"/>
      <c r="D189" s="50"/>
      <c r="E189" s="50"/>
      <c r="F189" s="50"/>
      <c r="G189" s="50"/>
      <c r="H189" s="50"/>
      <c r="I189" s="50"/>
      <c r="J189" s="50"/>
      <c r="K189" s="50"/>
      <c r="L189" s="50"/>
      <c r="M189" s="50"/>
      <c r="N189" s="50"/>
      <c r="O189" s="50"/>
      <c r="P189" s="50"/>
      <c r="Q189" s="50"/>
      <c r="R189" s="50"/>
    </row>
    <row r="190" spans="1:28" ht="20.2" customHeight="1" thickBot="1" x14ac:dyDescent="0.5">
      <c r="A190" s="265" t="s">
        <v>83</v>
      </c>
      <c r="B190" s="266"/>
      <c r="C190" s="266"/>
      <c r="D190" s="266"/>
      <c r="E190" s="266"/>
      <c r="F190" s="266"/>
      <c r="G190" s="266"/>
      <c r="H190" s="266"/>
      <c r="I190" s="266"/>
      <c r="J190" s="266"/>
      <c r="K190" s="266"/>
      <c r="L190" s="266"/>
      <c r="M190" s="266"/>
      <c r="N190" s="266"/>
      <c r="O190" s="266"/>
      <c r="P190" s="266"/>
      <c r="Q190" s="266"/>
      <c r="R190" s="266"/>
      <c r="S190" s="266"/>
      <c r="T190" s="266"/>
      <c r="U190" s="266"/>
      <c r="V190" s="266"/>
      <c r="W190" s="266"/>
      <c r="X190" s="267"/>
      <c r="Y190" s="267"/>
      <c r="Z190" s="267"/>
      <c r="AA190" s="268"/>
    </row>
    <row r="191" spans="1:28" ht="20.2" customHeight="1" thickTop="1" thickBot="1" x14ac:dyDescent="0.5">
      <c r="A191" s="36"/>
      <c r="B191" s="37" t="s">
        <v>7</v>
      </c>
      <c r="C191" s="37" t="s">
        <v>8</v>
      </c>
      <c r="D191" s="37" t="s">
        <v>9</v>
      </c>
      <c r="E191" s="37" t="s">
        <v>10</v>
      </c>
      <c r="F191" s="37" t="s">
        <v>11</v>
      </c>
      <c r="G191" s="37" t="s">
        <v>12</v>
      </c>
      <c r="H191" s="37" t="s">
        <v>13</v>
      </c>
      <c r="I191" s="37" t="s">
        <v>14</v>
      </c>
      <c r="J191" s="37" t="s">
        <v>15</v>
      </c>
      <c r="K191" s="37" t="s">
        <v>16</v>
      </c>
      <c r="L191" s="37" t="s">
        <v>17</v>
      </c>
      <c r="M191" s="37" t="s">
        <v>18</v>
      </c>
      <c r="N191" s="37" t="s">
        <v>19</v>
      </c>
      <c r="O191" s="37" t="s">
        <v>20</v>
      </c>
      <c r="P191" s="37" t="s">
        <v>21</v>
      </c>
      <c r="Q191" s="37" t="s">
        <v>22</v>
      </c>
      <c r="R191" s="37" t="s">
        <v>23</v>
      </c>
      <c r="S191" s="37" t="s">
        <v>24</v>
      </c>
      <c r="T191" s="37" t="s">
        <v>25</v>
      </c>
      <c r="U191" s="37" t="s">
        <v>26</v>
      </c>
      <c r="V191" s="37" t="s">
        <v>27</v>
      </c>
      <c r="W191" s="37" t="s">
        <v>28</v>
      </c>
      <c r="X191" s="37" t="s">
        <v>29</v>
      </c>
      <c r="Y191" s="37" t="s">
        <v>30</v>
      </c>
      <c r="Z191" s="135" t="s">
        <v>136</v>
      </c>
      <c r="AA191" s="136" t="s">
        <v>137</v>
      </c>
    </row>
    <row r="192" spans="1:28" ht="20.2" customHeight="1" thickTop="1" x14ac:dyDescent="0.45">
      <c r="A192" s="36" t="s">
        <v>52</v>
      </c>
      <c r="B192" s="39">
        <f t="shared" ref="B192:T192" si="116">B223+B254</f>
        <v>303</v>
      </c>
      <c r="C192" s="39">
        <f t="shared" si="116"/>
        <v>326</v>
      </c>
      <c r="D192" s="39">
        <f t="shared" si="116"/>
        <v>399</v>
      </c>
      <c r="E192" s="39">
        <f t="shared" si="116"/>
        <v>368</v>
      </c>
      <c r="F192" s="39">
        <f t="shared" si="116"/>
        <v>276</v>
      </c>
      <c r="G192" s="39">
        <f t="shared" si="116"/>
        <v>295</v>
      </c>
      <c r="H192" s="39">
        <f t="shared" si="116"/>
        <v>251</v>
      </c>
      <c r="I192" s="39">
        <f t="shared" si="116"/>
        <v>298</v>
      </c>
      <c r="J192" s="39">
        <f t="shared" si="116"/>
        <v>229</v>
      </c>
      <c r="K192" s="39">
        <f t="shared" si="116"/>
        <v>374</v>
      </c>
      <c r="L192" s="39">
        <f t="shared" si="116"/>
        <v>354</v>
      </c>
      <c r="M192" s="39">
        <f t="shared" si="116"/>
        <v>312</v>
      </c>
      <c r="N192" s="39">
        <f t="shared" si="116"/>
        <v>333</v>
      </c>
      <c r="O192" s="39">
        <f t="shared" si="116"/>
        <v>340</v>
      </c>
      <c r="P192" s="40">
        <f t="shared" si="116"/>
        <v>344</v>
      </c>
      <c r="Q192" s="40">
        <f t="shared" si="116"/>
        <v>334</v>
      </c>
      <c r="R192" s="40">
        <f t="shared" si="116"/>
        <v>309</v>
      </c>
      <c r="S192" s="40">
        <f t="shared" si="116"/>
        <v>334</v>
      </c>
      <c r="T192" s="39">
        <f t="shared" si="116"/>
        <v>278</v>
      </c>
      <c r="U192" s="39">
        <f t="shared" ref="U192:V215" si="117">SUM(U223, U254)</f>
        <v>303</v>
      </c>
      <c r="V192" s="39">
        <f t="shared" si="117"/>
        <v>308</v>
      </c>
      <c r="W192" s="39">
        <v>323</v>
      </c>
      <c r="X192" s="39">
        <v>378</v>
      </c>
      <c r="Y192" s="39">
        <v>570</v>
      </c>
      <c r="Z192" s="128">
        <v>519</v>
      </c>
      <c r="AA192" s="129">
        <v>535</v>
      </c>
    </row>
    <row r="193" spans="1:27" ht="20.2" customHeight="1" x14ac:dyDescent="0.45">
      <c r="A193" s="36" t="s">
        <v>53</v>
      </c>
      <c r="B193" s="39">
        <f t="shared" ref="B193:T193" si="118">B224+B255</f>
        <v>3079</v>
      </c>
      <c r="C193" s="39">
        <f t="shared" si="118"/>
        <v>3286</v>
      </c>
      <c r="D193" s="39">
        <f t="shared" si="118"/>
        <v>3557</v>
      </c>
      <c r="E193" s="39">
        <f t="shared" si="118"/>
        <v>3623</v>
      </c>
      <c r="F193" s="39">
        <f t="shared" si="118"/>
        <v>3507</v>
      </c>
      <c r="G193" s="39">
        <f t="shared" si="118"/>
        <v>3466</v>
      </c>
      <c r="H193" s="39">
        <f t="shared" si="118"/>
        <v>3424</v>
      </c>
      <c r="I193" s="39">
        <f t="shared" si="118"/>
        <v>3383</v>
      </c>
      <c r="J193" s="39">
        <f t="shared" si="118"/>
        <v>2728</v>
      </c>
      <c r="K193" s="39">
        <f t="shared" si="118"/>
        <v>2656</v>
      </c>
      <c r="L193" s="39">
        <f t="shared" si="118"/>
        <v>2617</v>
      </c>
      <c r="M193" s="39">
        <f t="shared" si="118"/>
        <v>2541</v>
      </c>
      <c r="N193" s="39">
        <f t="shared" si="118"/>
        <v>2501</v>
      </c>
      <c r="O193" s="39">
        <f t="shared" si="118"/>
        <v>2375</v>
      </c>
      <c r="P193" s="39">
        <f t="shared" si="118"/>
        <v>2398</v>
      </c>
      <c r="Q193" s="39">
        <f t="shared" si="118"/>
        <v>2377</v>
      </c>
      <c r="R193" s="39">
        <f t="shared" si="118"/>
        <v>2237</v>
      </c>
      <c r="S193" s="39">
        <f t="shared" si="118"/>
        <v>2337</v>
      </c>
      <c r="T193" s="39">
        <f t="shared" si="118"/>
        <v>2364</v>
      </c>
      <c r="U193" s="39">
        <f t="shared" si="117"/>
        <v>2340</v>
      </c>
      <c r="V193" s="39">
        <f t="shared" si="117"/>
        <v>2430</v>
      </c>
      <c r="W193" s="39">
        <v>2497</v>
      </c>
      <c r="X193" s="39">
        <v>2193</v>
      </c>
      <c r="Y193" s="39">
        <v>2183</v>
      </c>
      <c r="Z193" s="128">
        <v>2048</v>
      </c>
      <c r="AA193" s="137">
        <v>2027</v>
      </c>
    </row>
    <row r="194" spans="1:27" ht="20.2" customHeight="1" x14ac:dyDescent="0.45">
      <c r="A194" s="36" t="s">
        <v>54</v>
      </c>
      <c r="B194" s="39">
        <f t="shared" ref="B194:T194" si="119">B225+B256</f>
        <v>4283</v>
      </c>
      <c r="C194" s="39">
        <f t="shared" si="119"/>
        <v>4388</v>
      </c>
      <c r="D194" s="39">
        <f t="shared" si="119"/>
        <v>4725</v>
      </c>
      <c r="E194" s="39">
        <f t="shared" si="119"/>
        <v>4677</v>
      </c>
      <c r="F194" s="39">
        <f t="shared" si="119"/>
        <v>4864</v>
      </c>
      <c r="G194" s="39">
        <f t="shared" si="119"/>
        <v>4977</v>
      </c>
      <c r="H194" s="39">
        <f t="shared" si="119"/>
        <v>4906</v>
      </c>
      <c r="I194" s="39">
        <f t="shared" si="119"/>
        <v>5050</v>
      </c>
      <c r="J194" s="39">
        <f t="shared" si="119"/>
        <v>4886</v>
      </c>
      <c r="K194" s="39">
        <f t="shared" si="119"/>
        <v>5019</v>
      </c>
      <c r="L194" s="39">
        <f t="shared" si="119"/>
        <v>4948</v>
      </c>
      <c r="M194" s="39">
        <f t="shared" si="119"/>
        <v>4913</v>
      </c>
      <c r="N194" s="39">
        <f t="shared" si="119"/>
        <v>4955</v>
      </c>
      <c r="O194" s="39">
        <f t="shared" si="119"/>
        <v>4990</v>
      </c>
      <c r="P194" s="39">
        <f t="shared" si="119"/>
        <v>5031</v>
      </c>
      <c r="Q194" s="39">
        <f t="shared" si="119"/>
        <v>5250</v>
      </c>
      <c r="R194" s="39">
        <f t="shared" si="119"/>
        <v>5548</v>
      </c>
      <c r="S194" s="39">
        <f t="shared" si="119"/>
        <v>5593</v>
      </c>
      <c r="T194" s="39">
        <f t="shared" si="119"/>
        <v>6017</v>
      </c>
      <c r="U194" s="39">
        <f t="shared" si="117"/>
        <v>6119</v>
      </c>
      <c r="V194" s="39">
        <f t="shared" si="117"/>
        <v>7108</v>
      </c>
      <c r="W194" s="39">
        <v>7009</v>
      </c>
      <c r="X194" s="39">
        <v>6991</v>
      </c>
      <c r="Y194" s="39">
        <v>6805</v>
      </c>
      <c r="Z194" s="128">
        <v>6890</v>
      </c>
      <c r="AA194" s="137">
        <v>6737</v>
      </c>
    </row>
    <row r="195" spans="1:27" ht="20.2" customHeight="1" x14ac:dyDescent="0.45">
      <c r="A195" s="36" t="s">
        <v>55</v>
      </c>
      <c r="B195" s="39">
        <f t="shared" ref="B195:T195" si="120">B226+B257</f>
        <v>1392</v>
      </c>
      <c r="C195" s="39">
        <f t="shared" si="120"/>
        <v>1544</v>
      </c>
      <c r="D195" s="39">
        <f t="shared" si="120"/>
        <v>1536</v>
      </c>
      <c r="E195" s="39">
        <f t="shared" si="120"/>
        <v>1653</v>
      </c>
      <c r="F195" s="39">
        <f t="shared" si="120"/>
        <v>1658</v>
      </c>
      <c r="G195" s="39">
        <f t="shared" si="120"/>
        <v>1796</v>
      </c>
      <c r="H195" s="39">
        <f t="shared" si="120"/>
        <v>2013</v>
      </c>
      <c r="I195" s="39">
        <f t="shared" si="120"/>
        <v>2308</v>
      </c>
      <c r="J195" s="39">
        <f t="shared" si="120"/>
        <v>2567</v>
      </c>
      <c r="K195" s="39">
        <f t="shared" si="120"/>
        <v>2285</v>
      </c>
      <c r="L195" s="39">
        <f t="shared" si="120"/>
        <v>2463</v>
      </c>
      <c r="M195" s="39">
        <f t="shared" si="120"/>
        <v>2578</v>
      </c>
      <c r="N195" s="39">
        <f t="shared" si="120"/>
        <v>2866</v>
      </c>
      <c r="O195" s="39">
        <f t="shared" si="120"/>
        <v>2935</v>
      </c>
      <c r="P195" s="39">
        <f t="shared" si="120"/>
        <v>2959</v>
      </c>
      <c r="Q195" s="39">
        <f t="shared" si="120"/>
        <v>2670</v>
      </c>
      <c r="R195" s="39">
        <f t="shared" si="120"/>
        <v>2849</v>
      </c>
      <c r="S195" s="39">
        <f t="shared" si="120"/>
        <v>3079</v>
      </c>
      <c r="T195" s="39">
        <f t="shared" si="120"/>
        <v>3230</v>
      </c>
      <c r="U195" s="39">
        <f t="shared" si="117"/>
        <v>3035</v>
      </c>
      <c r="V195" s="39">
        <f t="shared" si="117"/>
        <v>3577</v>
      </c>
      <c r="W195" s="39">
        <v>3614</v>
      </c>
      <c r="X195" s="39">
        <v>3628</v>
      </c>
      <c r="Y195" s="39">
        <v>3488</v>
      </c>
      <c r="Z195" s="128">
        <v>3312</v>
      </c>
      <c r="AA195" s="137">
        <v>3258</v>
      </c>
    </row>
    <row r="196" spans="1:27" ht="20.2" customHeight="1" x14ac:dyDescent="0.45">
      <c r="A196" s="36" t="s">
        <v>56</v>
      </c>
      <c r="B196" s="39">
        <f t="shared" ref="B196:T196" si="121">B227+B258</f>
        <v>1243</v>
      </c>
      <c r="C196" s="39">
        <f t="shared" si="121"/>
        <v>1278</v>
      </c>
      <c r="D196" s="39">
        <f t="shared" si="121"/>
        <v>1368</v>
      </c>
      <c r="E196" s="39">
        <f t="shared" si="121"/>
        <v>1454</v>
      </c>
      <c r="F196" s="39">
        <f t="shared" si="121"/>
        <v>1456</v>
      </c>
      <c r="G196" s="39">
        <f t="shared" si="121"/>
        <v>1387</v>
      </c>
      <c r="H196" s="39">
        <f t="shared" si="121"/>
        <v>1551</v>
      </c>
      <c r="I196" s="39">
        <f t="shared" si="121"/>
        <v>1447</v>
      </c>
      <c r="J196" s="39">
        <f t="shared" si="121"/>
        <v>1315</v>
      </c>
      <c r="K196" s="39">
        <f t="shared" si="121"/>
        <v>1473</v>
      </c>
      <c r="L196" s="39">
        <f t="shared" si="121"/>
        <v>1598</v>
      </c>
      <c r="M196" s="39">
        <f t="shared" si="121"/>
        <v>1639</v>
      </c>
      <c r="N196" s="39">
        <f t="shared" si="121"/>
        <v>1570</v>
      </c>
      <c r="O196" s="39">
        <f t="shared" si="121"/>
        <v>1478</v>
      </c>
      <c r="P196" s="39">
        <f t="shared" si="121"/>
        <v>1496</v>
      </c>
      <c r="Q196" s="39">
        <f t="shared" si="121"/>
        <v>1442</v>
      </c>
      <c r="R196" s="39">
        <f t="shared" si="121"/>
        <v>1318</v>
      </c>
      <c r="S196" s="39">
        <f t="shared" si="121"/>
        <v>1285</v>
      </c>
      <c r="T196" s="39">
        <f t="shared" si="121"/>
        <v>1322</v>
      </c>
      <c r="U196" s="39">
        <f t="shared" si="117"/>
        <v>1198</v>
      </c>
      <c r="V196" s="39">
        <f t="shared" si="117"/>
        <v>1303</v>
      </c>
      <c r="W196" s="39">
        <v>1483</v>
      </c>
      <c r="X196" s="39">
        <v>1596</v>
      </c>
      <c r="Y196" s="39">
        <v>1627</v>
      </c>
      <c r="Z196" s="128">
        <v>1660</v>
      </c>
      <c r="AA196" s="137">
        <v>1754</v>
      </c>
    </row>
    <row r="197" spans="1:27" ht="20.2" customHeight="1" x14ac:dyDescent="0.45">
      <c r="A197" s="36" t="s">
        <v>57</v>
      </c>
      <c r="B197" s="39">
        <f t="shared" ref="B197:O197" si="122">B228+B259</f>
        <v>1941</v>
      </c>
      <c r="C197" s="39">
        <f t="shared" si="122"/>
        <v>2102</v>
      </c>
      <c r="D197" s="39">
        <f t="shared" si="122"/>
        <v>2200</v>
      </c>
      <c r="E197" s="39">
        <f t="shared" si="122"/>
        <v>2756</v>
      </c>
      <c r="F197" s="39">
        <f t="shared" si="122"/>
        <v>2270</v>
      </c>
      <c r="G197" s="39">
        <f t="shared" si="122"/>
        <v>2321</v>
      </c>
      <c r="H197" s="39">
        <f t="shared" si="122"/>
        <v>2605</v>
      </c>
      <c r="I197" s="39">
        <f t="shared" si="122"/>
        <v>2605</v>
      </c>
      <c r="J197" s="39">
        <f t="shared" si="122"/>
        <v>2595</v>
      </c>
      <c r="K197" s="39">
        <f t="shared" si="122"/>
        <v>2561</v>
      </c>
      <c r="L197" s="39">
        <f t="shared" si="122"/>
        <v>2598</v>
      </c>
      <c r="M197" s="39">
        <f t="shared" si="122"/>
        <v>2613</v>
      </c>
      <c r="N197" s="39">
        <f t="shared" si="122"/>
        <v>2658</v>
      </c>
      <c r="O197" s="39">
        <f t="shared" si="122"/>
        <v>2400</v>
      </c>
      <c r="P197" s="39">
        <v>2369</v>
      </c>
      <c r="Q197" s="39">
        <v>2299</v>
      </c>
      <c r="R197" s="39">
        <f t="shared" ref="R197:T200" si="123">R228+R259</f>
        <v>2574</v>
      </c>
      <c r="S197" s="39">
        <f t="shared" si="123"/>
        <v>2227</v>
      </c>
      <c r="T197" s="39">
        <f t="shared" si="123"/>
        <v>2113</v>
      </c>
      <c r="U197" s="39">
        <f t="shared" si="117"/>
        <v>2107</v>
      </c>
      <c r="V197" s="39">
        <f t="shared" si="117"/>
        <v>2282</v>
      </c>
      <c r="W197" s="39">
        <v>2080</v>
      </c>
      <c r="X197" s="39">
        <v>2085</v>
      </c>
      <c r="Y197" s="39">
        <v>1955</v>
      </c>
      <c r="Z197" s="128">
        <v>1898</v>
      </c>
      <c r="AA197" s="137">
        <v>1961</v>
      </c>
    </row>
    <row r="198" spans="1:27" ht="20.2" customHeight="1" x14ac:dyDescent="0.45">
      <c r="A198" s="36" t="s">
        <v>58</v>
      </c>
      <c r="B198" s="39">
        <f t="shared" ref="B198:O198" si="124">B229+B260</f>
        <v>94</v>
      </c>
      <c r="C198" s="39">
        <f t="shared" si="124"/>
        <v>85</v>
      </c>
      <c r="D198" s="39">
        <f t="shared" si="124"/>
        <v>99</v>
      </c>
      <c r="E198" s="39">
        <f t="shared" si="124"/>
        <v>93</v>
      </c>
      <c r="F198" s="39">
        <f t="shared" si="124"/>
        <v>99</v>
      </c>
      <c r="G198" s="39">
        <f t="shared" si="124"/>
        <v>89</v>
      </c>
      <c r="H198" s="39">
        <f t="shared" si="124"/>
        <v>81</v>
      </c>
      <c r="I198" s="39">
        <f t="shared" si="124"/>
        <v>75</v>
      </c>
      <c r="J198" s="39">
        <f t="shared" si="124"/>
        <v>82</v>
      </c>
      <c r="K198" s="39">
        <f t="shared" si="124"/>
        <v>88</v>
      </c>
      <c r="L198" s="39">
        <f t="shared" si="124"/>
        <v>78</v>
      </c>
      <c r="M198" s="39">
        <f t="shared" si="124"/>
        <v>76</v>
      </c>
      <c r="N198" s="39">
        <f t="shared" si="124"/>
        <v>92</v>
      </c>
      <c r="O198" s="39">
        <f t="shared" si="124"/>
        <v>65</v>
      </c>
      <c r="P198" s="39">
        <v>41</v>
      </c>
      <c r="Q198" s="39">
        <v>17</v>
      </c>
      <c r="R198" s="39">
        <f t="shared" si="123"/>
        <v>32</v>
      </c>
      <c r="S198" s="39">
        <f t="shared" si="123"/>
        <v>12</v>
      </c>
      <c r="T198" s="39">
        <f t="shared" si="123"/>
        <v>18</v>
      </c>
      <c r="U198" s="39">
        <f t="shared" si="117"/>
        <v>17</v>
      </c>
      <c r="V198" s="39">
        <f t="shared" si="117"/>
        <v>38</v>
      </c>
      <c r="W198" s="39">
        <v>46</v>
      </c>
      <c r="X198" s="39">
        <v>47</v>
      </c>
      <c r="Y198" s="39">
        <v>17</v>
      </c>
      <c r="Z198" s="128">
        <v>14</v>
      </c>
      <c r="AA198" s="129">
        <v>10</v>
      </c>
    </row>
    <row r="199" spans="1:27" ht="20.2" customHeight="1" x14ac:dyDescent="0.45">
      <c r="A199" s="36" t="s">
        <v>59</v>
      </c>
      <c r="B199" s="39">
        <f t="shared" ref="B199:O199" si="125">B230+B261</f>
        <v>3260</v>
      </c>
      <c r="C199" s="39">
        <f t="shared" si="125"/>
        <v>3529</v>
      </c>
      <c r="D199" s="39">
        <f t="shared" si="125"/>
        <v>3452</v>
      </c>
      <c r="E199" s="39">
        <f t="shared" si="125"/>
        <v>3203</v>
      </c>
      <c r="F199" s="39">
        <f t="shared" si="125"/>
        <v>3397</v>
      </c>
      <c r="G199" s="39">
        <f t="shared" si="125"/>
        <v>3527</v>
      </c>
      <c r="H199" s="39">
        <f t="shared" si="125"/>
        <v>3567</v>
      </c>
      <c r="I199" s="39">
        <f t="shared" si="125"/>
        <v>3630</v>
      </c>
      <c r="J199" s="39">
        <f t="shared" si="125"/>
        <v>3568</v>
      </c>
      <c r="K199" s="39">
        <f t="shared" si="125"/>
        <v>3495</v>
      </c>
      <c r="L199" s="39">
        <f t="shared" si="125"/>
        <v>4036</v>
      </c>
      <c r="M199" s="39">
        <f t="shared" si="125"/>
        <v>3953</v>
      </c>
      <c r="N199" s="39">
        <f t="shared" si="125"/>
        <v>3942</v>
      </c>
      <c r="O199" s="39">
        <f t="shared" si="125"/>
        <v>3979</v>
      </c>
      <c r="P199" s="39">
        <f t="shared" ref="P199:Q215" si="126">P230+P261</f>
        <v>4026</v>
      </c>
      <c r="Q199" s="39">
        <f t="shared" si="126"/>
        <v>1870</v>
      </c>
      <c r="R199" s="39">
        <f t="shared" si="123"/>
        <v>1924</v>
      </c>
      <c r="S199" s="39">
        <f t="shared" si="123"/>
        <v>1860</v>
      </c>
      <c r="T199" s="39">
        <f t="shared" si="123"/>
        <v>1845</v>
      </c>
      <c r="U199" s="39">
        <f t="shared" si="117"/>
        <v>1825</v>
      </c>
      <c r="V199" s="39">
        <f t="shared" si="117"/>
        <v>2196</v>
      </c>
      <c r="W199" s="39">
        <v>2358</v>
      </c>
      <c r="X199" s="39">
        <v>2309</v>
      </c>
      <c r="Y199" s="39">
        <v>2248</v>
      </c>
      <c r="Z199" s="128">
        <v>2116</v>
      </c>
      <c r="AA199" s="137">
        <v>2039</v>
      </c>
    </row>
    <row r="200" spans="1:27" ht="20.2" customHeight="1" x14ac:dyDescent="0.45">
      <c r="A200" s="36" t="s">
        <v>60</v>
      </c>
      <c r="B200" s="39">
        <f t="shared" ref="B200:O200" si="127">B231+B262</f>
        <v>1890</v>
      </c>
      <c r="C200" s="39">
        <f t="shared" si="127"/>
        <v>2116</v>
      </c>
      <c r="D200" s="39">
        <f t="shared" si="127"/>
        <v>2450</v>
      </c>
      <c r="E200" s="39">
        <f t="shared" si="127"/>
        <v>2570</v>
      </c>
      <c r="F200" s="39">
        <f t="shared" si="127"/>
        <v>2835</v>
      </c>
      <c r="G200" s="39">
        <f t="shared" si="127"/>
        <v>2990</v>
      </c>
      <c r="H200" s="39">
        <f t="shared" si="127"/>
        <v>2989</v>
      </c>
      <c r="I200" s="39">
        <f t="shared" si="127"/>
        <v>2681</v>
      </c>
      <c r="J200" s="39">
        <f t="shared" si="127"/>
        <v>2966</v>
      </c>
      <c r="K200" s="39">
        <f t="shared" si="127"/>
        <v>2894</v>
      </c>
      <c r="L200" s="39">
        <f t="shared" si="127"/>
        <v>2588</v>
      </c>
      <c r="M200" s="39">
        <f t="shared" si="127"/>
        <v>2816</v>
      </c>
      <c r="N200" s="39">
        <f t="shared" si="127"/>
        <v>2593</v>
      </c>
      <c r="O200" s="39">
        <f t="shared" si="127"/>
        <v>2501</v>
      </c>
      <c r="P200" s="39">
        <f t="shared" si="126"/>
        <v>2391</v>
      </c>
      <c r="Q200" s="39">
        <f t="shared" si="126"/>
        <v>2078</v>
      </c>
      <c r="R200" s="39">
        <f t="shared" si="123"/>
        <v>1846</v>
      </c>
      <c r="S200" s="39">
        <f t="shared" si="123"/>
        <v>1769</v>
      </c>
      <c r="T200" s="39">
        <f t="shared" si="123"/>
        <v>1296</v>
      </c>
      <c r="U200" s="39">
        <f t="shared" si="117"/>
        <v>1244</v>
      </c>
      <c r="V200" s="39">
        <f t="shared" si="117"/>
        <v>1361</v>
      </c>
      <c r="W200" s="39">
        <v>1355</v>
      </c>
      <c r="X200" s="39">
        <v>1418</v>
      </c>
      <c r="Y200" s="39">
        <v>1430</v>
      </c>
      <c r="Z200" s="128">
        <v>1150</v>
      </c>
      <c r="AA200" s="137">
        <v>1090</v>
      </c>
    </row>
    <row r="201" spans="1:27" ht="20.2" customHeight="1" x14ac:dyDescent="0.45">
      <c r="A201" s="36" t="s">
        <v>61</v>
      </c>
      <c r="B201" s="39">
        <f t="shared" ref="B201:O201" si="128">B232+B263</f>
        <v>0</v>
      </c>
      <c r="C201" s="39">
        <f t="shared" si="128"/>
        <v>0</v>
      </c>
      <c r="D201" s="39">
        <f t="shared" si="128"/>
        <v>0</v>
      </c>
      <c r="E201" s="39">
        <f t="shared" si="128"/>
        <v>0</v>
      </c>
      <c r="F201" s="39">
        <f t="shared" si="128"/>
        <v>0</v>
      </c>
      <c r="G201" s="39">
        <f t="shared" si="128"/>
        <v>0</v>
      </c>
      <c r="H201" s="39">
        <f t="shared" si="128"/>
        <v>0</v>
      </c>
      <c r="I201" s="39">
        <f t="shared" si="128"/>
        <v>0</v>
      </c>
      <c r="J201" s="39">
        <f t="shared" si="128"/>
        <v>0</v>
      </c>
      <c r="K201" s="39">
        <f t="shared" si="128"/>
        <v>0</v>
      </c>
      <c r="L201" s="39">
        <f t="shared" si="128"/>
        <v>0</v>
      </c>
      <c r="M201" s="39">
        <f t="shared" si="128"/>
        <v>0</v>
      </c>
      <c r="N201" s="39">
        <f t="shared" si="128"/>
        <v>0</v>
      </c>
      <c r="O201" s="39">
        <f t="shared" si="128"/>
        <v>0</v>
      </c>
      <c r="P201" s="39">
        <f t="shared" si="126"/>
        <v>0</v>
      </c>
      <c r="Q201" s="39">
        <f t="shared" si="126"/>
        <v>0</v>
      </c>
      <c r="R201" s="39">
        <v>1</v>
      </c>
      <c r="S201" s="39">
        <f t="shared" ref="S201:T214" si="129">S232+S263</f>
        <v>1</v>
      </c>
      <c r="T201" s="39">
        <f t="shared" si="129"/>
        <v>1</v>
      </c>
      <c r="U201" s="39">
        <f t="shared" si="117"/>
        <v>1</v>
      </c>
      <c r="V201" s="39">
        <f t="shared" si="117"/>
        <v>3</v>
      </c>
      <c r="W201" s="39">
        <v>2</v>
      </c>
      <c r="X201" s="39">
        <v>4</v>
      </c>
      <c r="Y201" s="39">
        <v>0</v>
      </c>
      <c r="Z201" s="128">
        <v>6</v>
      </c>
      <c r="AA201" s="129">
        <v>9</v>
      </c>
    </row>
    <row r="202" spans="1:27" ht="20.2" customHeight="1" x14ac:dyDescent="0.45">
      <c r="A202" s="36" t="s">
        <v>62</v>
      </c>
      <c r="B202" s="39">
        <f t="shared" ref="B202:O202" si="130">B233+B264</f>
        <v>528</v>
      </c>
      <c r="C202" s="39">
        <f t="shared" si="130"/>
        <v>522</v>
      </c>
      <c r="D202" s="39">
        <f t="shared" si="130"/>
        <v>532</v>
      </c>
      <c r="E202" s="39">
        <f t="shared" si="130"/>
        <v>655</v>
      </c>
      <c r="F202" s="39">
        <f t="shared" si="130"/>
        <v>789</v>
      </c>
      <c r="G202" s="39">
        <f t="shared" si="130"/>
        <v>700</v>
      </c>
      <c r="H202" s="39">
        <f t="shared" si="130"/>
        <v>857</v>
      </c>
      <c r="I202" s="39">
        <f t="shared" si="130"/>
        <v>878</v>
      </c>
      <c r="J202" s="39">
        <f t="shared" si="130"/>
        <v>845</v>
      </c>
      <c r="K202" s="39">
        <f t="shared" si="130"/>
        <v>871</v>
      </c>
      <c r="L202" s="39">
        <f t="shared" si="130"/>
        <v>949</v>
      </c>
      <c r="M202" s="39">
        <f t="shared" si="130"/>
        <v>1012</v>
      </c>
      <c r="N202" s="39">
        <f t="shared" si="130"/>
        <v>1015</v>
      </c>
      <c r="O202" s="39">
        <f t="shared" si="130"/>
        <v>1172</v>
      </c>
      <c r="P202" s="39">
        <f t="shared" si="126"/>
        <v>1096</v>
      </c>
      <c r="Q202" s="39">
        <f t="shared" si="126"/>
        <v>1110</v>
      </c>
      <c r="R202" s="39">
        <f t="shared" ref="R202:R215" si="131">R233+R264</f>
        <v>1137</v>
      </c>
      <c r="S202" s="39">
        <f t="shared" si="129"/>
        <v>1108</v>
      </c>
      <c r="T202" s="39">
        <f t="shared" si="129"/>
        <v>1152</v>
      </c>
      <c r="U202" s="39">
        <f t="shared" si="117"/>
        <v>1179</v>
      </c>
      <c r="V202" s="39">
        <f t="shared" si="117"/>
        <v>562</v>
      </c>
      <c r="W202" s="39">
        <v>565</v>
      </c>
      <c r="X202" s="39">
        <v>488</v>
      </c>
      <c r="Y202" s="39">
        <v>464</v>
      </c>
      <c r="Z202" s="128">
        <v>454</v>
      </c>
      <c r="AA202" s="137">
        <v>425</v>
      </c>
    </row>
    <row r="203" spans="1:27" ht="20.2" customHeight="1" x14ac:dyDescent="0.45">
      <c r="A203" s="36" t="s">
        <v>63</v>
      </c>
      <c r="B203" s="39">
        <f t="shared" ref="B203:O203" si="132">B234+B265</f>
        <v>0</v>
      </c>
      <c r="C203" s="39">
        <f t="shared" si="132"/>
        <v>0</v>
      </c>
      <c r="D203" s="39">
        <f t="shared" si="132"/>
        <v>0</v>
      </c>
      <c r="E203" s="39">
        <f t="shared" si="132"/>
        <v>33</v>
      </c>
      <c r="F203" s="39">
        <f t="shared" si="132"/>
        <v>48</v>
      </c>
      <c r="G203" s="39">
        <f t="shared" si="132"/>
        <v>161</v>
      </c>
      <c r="H203" s="39">
        <f t="shared" si="132"/>
        <v>153</v>
      </c>
      <c r="I203" s="39">
        <f t="shared" si="132"/>
        <v>211</v>
      </c>
      <c r="J203" s="39">
        <f t="shared" si="132"/>
        <v>282</v>
      </c>
      <c r="K203" s="39">
        <f t="shared" si="132"/>
        <v>446</v>
      </c>
      <c r="L203" s="39">
        <f t="shared" si="132"/>
        <v>561</v>
      </c>
      <c r="M203" s="39">
        <f t="shared" si="132"/>
        <v>581</v>
      </c>
      <c r="N203" s="39">
        <f t="shared" si="132"/>
        <v>645</v>
      </c>
      <c r="O203" s="39">
        <f t="shared" si="132"/>
        <v>720</v>
      </c>
      <c r="P203" s="39">
        <f t="shared" si="126"/>
        <v>859</v>
      </c>
      <c r="Q203" s="39">
        <f t="shared" si="126"/>
        <v>909</v>
      </c>
      <c r="R203" s="39">
        <f t="shared" si="131"/>
        <v>972</v>
      </c>
      <c r="S203" s="39">
        <f t="shared" si="129"/>
        <v>1008</v>
      </c>
      <c r="T203" s="39">
        <f t="shared" si="129"/>
        <v>929</v>
      </c>
      <c r="U203" s="39">
        <f t="shared" si="117"/>
        <v>878</v>
      </c>
      <c r="V203" s="39">
        <f t="shared" si="117"/>
        <v>942</v>
      </c>
      <c r="W203" s="39">
        <v>935</v>
      </c>
      <c r="X203" s="39">
        <v>960</v>
      </c>
      <c r="Y203" s="39">
        <v>934</v>
      </c>
      <c r="Z203" s="128">
        <v>999</v>
      </c>
      <c r="AA203" s="137">
        <v>1049</v>
      </c>
    </row>
    <row r="204" spans="1:27" ht="20.2" customHeight="1" x14ac:dyDescent="0.45">
      <c r="A204" s="36" t="s">
        <v>64</v>
      </c>
      <c r="B204" s="39">
        <f t="shared" ref="B204:O204" si="133">B235+B266</f>
        <v>6916</v>
      </c>
      <c r="C204" s="39">
        <f t="shared" si="133"/>
        <v>7289</v>
      </c>
      <c r="D204" s="39">
        <f t="shared" si="133"/>
        <v>7326</v>
      </c>
      <c r="E204" s="39">
        <f t="shared" si="133"/>
        <v>6927</v>
      </c>
      <c r="F204" s="39">
        <f t="shared" si="133"/>
        <v>6402</v>
      </c>
      <c r="G204" s="39">
        <f t="shared" si="133"/>
        <v>6599</v>
      </c>
      <c r="H204" s="39">
        <f t="shared" si="133"/>
        <v>7057</v>
      </c>
      <c r="I204" s="39">
        <f t="shared" si="133"/>
        <v>6948</v>
      </c>
      <c r="J204" s="39">
        <f t="shared" si="133"/>
        <v>7225</v>
      </c>
      <c r="K204" s="39">
        <f t="shared" si="133"/>
        <v>7434</v>
      </c>
      <c r="L204" s="39">
        <f t="shared" si="133"/>
        <v>7560</v>
      </c>
      <c r="M204" s="39">
        <f t="shared" si="133"/>
        <v>7782</v>
      </c>
      <c r="N204" s="39">
        <f t="shared" si="133"/>
        <v>7539</v>
      </c>
      <c r="O204" s="39">
        <f t="shared" si="133"/>
        <v>7732</v>
      </c>
      <c r="P204" s="39">
        <f t="shared" si="126"/>
        <v>7560</v>
      </c>
      <c r="Q204" s="39">
        <f t="shared" si="126"/>
        <v>6669</v>
      </c>
      <c r="R204" s="39">
        <f t="shared" si="131"/>
        <v>6259</v>
      </c>
      <c r="S204" s="39">
        <f t="shared" si="129"/>
        <v>5824</v>
      </c>
      <c r="T204" s="39">
        <f t="shared" si="129"/>
        <v>5926</v>
      </c>
      <c r="U204" s="39">
        <f t="shared" si="117"/>
        <v>6342</v>
      </c>
      <c r="V204" s="39">
        <f t="shared" si="117"/>
        <v>6764</v>
      </c>
      <c r="W204" s="39">
        <v>7207</v>
      </c>
      <c r="X204" s="39">
        <v>7461</v>
      </c>
      <c r="Y204" s="39">
        <v>7290</v>
      </c>
      <c r="Z204" s="128">
        <v>6699</v>
      </c>
      <c r="AA204" s="137">
        <v>7010</v>
      </c>
    </row>
    <row r="205" spans="1:27" ht="20.2" customHeight="1" x14ac:dyDescent="0.45">
      <c r="A205" s="36" t="s">
        <v>65</v>
      </c>
      <c r="B205" s="39">
        <f t="shared" ref="B205:O205" si="134">B236+B267</f>
        <v>2776</v>
      </c>
      <c r="C205" s="39">
        <f t="shared" si="134"/>
        <v>2964</v>
      </c>
      <c r="D205" s="39">
        <f t="shared" si="134"/>
        <v>3206</v>
      </c>
      <c r="E205" s="39">
        <f t="shared" si="134"/>
        <v>3512</v>
      </c>
      <c r="F205" s="39">
        <f t="shared" si="134"/>
        <v>3648</v>
      </c>
      <c r="G205" s="39">
        <f t="shared" si="134"/>
        <v>3549</v>
      </c>
      <c r="H205" s="39">
        <f t="shared" si="134"/>
        <v>3405</v>
      </c>
      <c r="I205" s="39">
        <f t="shared" si="134"/>
        <v>3499</v>
      </c>
      <c r="J205" s="39">
        <f t="shared" si="134"/>
        <v>3661</v>
      </c>
      <c r="K205" s="39">
        <f t="shared" si="134"/>
        <v>3868</v>
      </c>
      <c r="L205" s="39">
        <f t="shared" si="134"/>
        <v>4718</v>
      </c>
      <c r="M205" s="39">
        <f t="shared" si="134"/>
        <v>3688</v>
      </c>
      <c r="N205" s="39">
        <f t="shared" si="134"/>
        <v>2993</v>
      </c>
      <c r="O205" s="39">
        <f t="shared" si="134"/>
        <v>3268</v>
      </c>
      <c r="P205" s="39">
        <f t="shared" si="126"/>
        <v>3522</v>
      </c>
      <c r="Q205" s="39">
        <f t="shared" si="126"/>
        <v>3610</v>
      </c>
      <c r="R205" s="39">
        <f t="shared" si="131"/>
        <v>3649</v>
      </c>
      <c r="S205" s="39">
        <f t="shared" si="129"/>
        <v>3736</v>
      </c>
      <c r="T205" s="39">
        <f t="shared" si="129"/>
        <v>4074</v>
      </c>
      <c r="U205" s="39">
        <f t="shared" si="117"/>
        <v>4330</v>
      </c>
      <c r="V205" s="39">
        <f t="shared" si="117"/>
        <v>5190</v>
      </c>
      <c r="W205" s="39">
        <v>5281</v>
      </c>
      <c r="X205" s="39">
        <v>4872</v>
      </c>
      <c r="Y205" s="39">
        <v>5052</v>
      </c>
      <c r="Z205" s="128">
        <v>5550</v>
      </c>
      <c r="AA205" s="137">
        <v>5237</v>
      </c>
    </row>
    <row r="206" spans="1:27" ht="20.2" customHeight="1" x14ac:dyDescent="0.45">
      <c r="A206" s="118" t="s">
        <v>66</v>
      </c>
      <c r="B206" s="39">
        <f t="shared" ref="B206:O206" si="135">B237+B268</f>
        <v>11150</v>
      </c>
      <c r="C206" s="39">
        <f t="shared" si="135"/>
        <v>12068</v>
      </c>
      <c r="D206" s="39">
        <f t="shared" si="135"/>
        <v>12528</v>
      </c>
      <c r="E206" s="39">
        <f t="shared" si="135"/>
        <v>13118</v>
      </c>
      <c r="F206" s="39">
        <f t="shared" si="135"/>
        <v>13699</v>
      </c>
      <c r="G206" s="39">
        <f t="shared" si="135"/>
        <v>16205</v>
      </c>
      <c r="H206" s="39">
        <f t="shared" si="135"/>
        <v>16616</v>
      </c>
      <c r="I206" s="39">
        <f t="shared" si="135"/>
        <v>17315</v>
      </c>
      <c r="J206" s="39">
        <f t="shared" si="135"/>
        <v>17429</v>
      </c>
      <c r="K206" s="39">
        <f t="shared" si="135"/>
        <v>17049</v>
      </c>
      <c r="L206" s="39">
        <f t="shared" si="135"/>
        <v>17310</v>
      </c>
      <c r="M206" s="39">
        <f t="shared" si="135"/>
        <v>17399</v>
      </c>
      <c r="N206" s="39">
        <f t="shared" si="135"/>
        <v>17024</v>
      </c>
      <c r="O206" s="39">
        <f t="shared" si="135"/>
        <v>17186</v>
      </c>
      <c r="P206" s="39">
        <f t="shared" si="126"/>
        <v>15932</v>
      </c>
      <c r="Q206" s="39">
        <f t="shared" si="126"/>
        <v>15598</v>
      </c>
      <c r="R206" s="39">
        <f t="shared" si="131"/>
        <v>15304</v>
      </c>
      <c r="S206" s="39">
        <f t="shared" si="129"/>
        <v>15584</v>
      </c>
      <c r="T206" s="39">
        <f t="shared" si="129"/>
        <v>15822</v>
      </c>
      <c r="U206" s="39">
        <f t="shared" si="117"/>
        <v>16026</v>
      </c>
      <c r="V206" s="39">
        <f t="shared" si="117"/>
        <v>15069</v>
      </c>
      <c r="W206" s="39">
        <v>14241</v>
      </c>
      <c r="X206" s="39">
        <v>14547</v>
      </c>
      <c r="Y206" s="39">
        <v>14023</v>
      </c>
      <c r="Z206" s="128">
        <v>13688</v>
      </c>
      <c r="AA206" s="137">
        <v>13178</v>
      </c>
    </row>
    <row r="207" spans="1:27" ht="20.2" customHeight="1" x14ac:dyDescent="0.45">
      <c r="A207" s="36" t="s">
        <v>67</v>
      </c>
      <c r="B207" s="39">
        <f t="shared" ref="B207:O207" si="136">B238+B269</f>
        <v>13850</v>
      </c>
      <c r="C207" s="39">
        <f t="shared" si="136"/>
        <v>14938</v>
      </c>
      <c r="D207" s="39">
        <f t="shared" si="136"/>
        <v>15485</v>
      </c>
      <c r="E207" s="39">
        <f t="shared" si="136"/>
        <v>11252</v>
      </c>
      <c r="F207" s="39">
        <f t="shared" si="136"/>
        <v>8885</v>
      </c>
      <c r="G207" s="39">
        <f t="shared" si="136"/>
        <v>8657</v>
      </c>
      <c r="H207" s="39">
        <f t="shared" si="136"/>
        <v>8496</v>
      </c>
      <c r="I207" s="39">
        <f t="shared" si="136"/>
        <v>8884</v>
      </c>
      <c r="J207" s="39">
        <f t="shared" si="136"/>
        <v>8577</v>
      </c>
      <c r="K207" s="39">
        <f t="shared" si="136"/>
        <v>8678</v>
      </c>
      <c r="L207" s="39">
        <f t="shared" si="136"/>
        <v>8663</v>
      </c>
      <c r="M207" s="39">
        <f t="shared" si="136"/>
        <v>8587</v>
      </c>
      <c r="N207" s="39">
        <f t="shared" si="136"/>
        <v>8346</v>
      </c>
      <c r="O207" s="39">
        <f t="shared" si="136"/>
        <v>8149</v>
      </c>
      <c r="P207" s="39">
        <f t="shared" si="126"/>
        <v>8006</v>
      </c>
      <c r="Q207" s="39">
        <f t="shared" si="126"/>
        <v>7825</v>
      </c>
      <c r="R207" s="39">
        <f t="shared" si="131"/>
        <v>7618</v>
      </c>
      <c r="S207" s="39">
        <f t="shared" si="129"/>
        <v>7829</v>
      </c>
      <c r="T207" s="39">
        <f t="shared" si="129"/>
        <v>7517</v>
      </c>
      <c r="U207" s="39">
        <f t="shared" si="117"/>
        <v>7495</v>
      </c>
      <c r="V207" s="39">
        <f t="shared" si="117"/>
        <v>7676</v>
      </c>
      <c r="W207" s="39">
        <v>8002</v>
      </c>
      <c r="X207" s="39">
        <v>7687</v>
      </c>
      <c r="Y207" s="39">
        <v>7646</v>
      </c>
      <c r="Z207" s="128">
        <v>7671</v>
      </c>
      <c r="AA207" s="137">
        <v>7808</v>
      </c>
    </row>
    <row r="208" spans="1:27" ht="20" customHeight="1" x14ac:dyDescent="0.45">
      <c r="A208" s="36" t="s">
        <v>68</v>
      </c>
      <c r="B208" s="39">
        <f t="shared" ref="B208:O208" si="137">B239+B270</f>
        <v>1300</v>
      </c>
      <c r="C208" s="39">
        <f t="shared" si="137"/>
        <v>1337</v>
      </c>
      <c r="D208" s="39">
        <f t="shared" si="137"/>
        <v>1343</v>
      </c>
      <c r="E208" s="39">
        <f t="shared" si="137"/>
        <v>1310</v>
      </c>
      <c r="F208" s="39">
        <f t="shared" si="137"/>
        <v>1523</v>
      </c>
      <c r="G208" s="39">
        <f t="shared" si="137"/>
        <v>1384</v>
      </c>
      <c r="H208" s="39">
        <f t="shared" si="137"/>
        <v>1419</v>
      </c>
      <c r="I208" s="39">
        <f t="shared" si="137"/>
        <v>1471</v>
      </c>
      <c r="J208" s="39">
        <f t="shared" si="137"/>
        <v>1402</v>
      </c>
      <c r="K208" s="39">
        <f t="shared" si="137"/>
        <v>1368</v>
      </c>
      <c r="L208" s="39">
        <f t="shared" si="137"/>
        <v>1299</v>
      </c>
      <c r="M208" s="39">
        <f t="shared" si="137"/>
        <v>1187</v>
      </c>
      <c r="N208" s="39">
        <f t="shared" si="137"/>
        <v>1226</v>
      </c>
      <c r="O208" s="39">
        <f t="shared" si="137"/>
        <v>1202</v>
      </c>
      <c r="P208" s="39">
        <f t="shared" si="126"/>
        <v>1173</v>
      </c>
      <c r="Q208" s="39">
        <f t="shared" si="126"/>
        <v>1132</v>
      </c>
      <c r="R208" s="39">
        <f t="shared" si="131"/>
        <v>1300</v>
      </c>
      <c r="S208" s="39">
        <f t="shared" si="129"/>
        <v>1428</v>
      </c>
      <c r="T208" s="39">
        <f t="shared" si="129"/>
        <v>1545</v>
      </c>
      <c r="U208" s="39">
        <f t="shared" si="117"/>
        <v>1643</v>
      </c>
      <c r="V208" s="39">
        <f t="shared" si="117"/>
        <v>2050</v>
      </c>
      <c r="W208" s="39">
        <v>2043</v>
      </c>
      <c r="X208" s="39">
        <v>1990</v>
      </c>
      <c r="Y208" s="39">
        <v>1899</v>
      </c>
      <c r="Z208" s="128">
        <v>1872</v>
      </c>
      <c r="AA208" s="137">
        <v>1840</v>
      </c>
    </row>
    <row r="209" spans="1:28" ht="20" customHeight="1" x14ac:dyDescent="0.45">
      <c r="A209" s="36" t="s">
        <v>69</v>
      </c>
      <c r="B209" s="39">
        <f t="shared" ref="B209:O209" si="138">B240+B271</f>
        <v>0</v>
      </c>
      <c r="C209" s="39">
        <f t="shared" si="138"/>
        <v>0</v>
      </c>
      <c r="D209" s="39">
        <f t="shared" si="138"/>
        <v>0</v>
      </c>
      <c r="E209" s="39">
        <f t="shared" si="138"/>
        <v>0</v>
      </c>
      <c r="F209" s="39">
        <f t="shared" si="138"/>
        <v>0</v>
      </c>
      <c r="G209" s="39">
        <f t="shared" si="138"/>
        <v>0</v>
      </c>
      <c r="H209" s="39">
        <f t="shared" si="138"/>
        <v>0</v>
      </c>
      <c r="I209" s="39">
        <f t="shared" si="138"/>
        <v>0</v>
      </c>
      <c r="J209" s="39">
        <f t="shared" si="138"/>
        <v>0</v>
      </c>
      <c r="K209" s="39">
        <f t="shared" si="138"/>
        <v>0</v>
      </c>
      <c r="L209" s="39">
        <f t="shared" si="138"/>
        <v>0</v>
      </c>
      <c r="M209" s="39">
        <f t="shared" si="138"/>
        <v>0</v>
      </c>
      <c r="N209" s="39">
        <f t="shared" si="138"/>
        <v>0</v>
      </c>
      <c r="O209" s="39">
        <f t="shared" si="138"/>
        <v>0</v>
      </c>
      <c r="P209" s="39">
        <f t="shared" si="126"/>
        <v>0</v>
      </c>
      <c r="Q209" s="39">
        <f t="shared" si="126"/>
        <v>0</v>
      </c>
      <c r="R209" s="39">
        <f t="shared" si="131"/>
        <v>0</v>
      </c>
      <c r="S209" s="39">
        <f t="shared" si="129"/>
        <v>0</v>
      </c>
      <c r="T209" s="39">
        <f t="shared" si="129"/>
        <v>0</v>
      </c>
      <c r="U209" s="39">
        <f t="shared" si="117"/>
        <v>0</v>
      </c>
      <c r="V209" s="39">
        <f t="shared" si="117"/>
        <v>0</v>
      </c>
      <c r="W209" s="39">
        <v>2</v>
      </c>
      <c r="X209" s="39">
        <v>3</v>
      </c>
      <c r="Y209" s="39">
        <v>28</v>
      </c>
      <c r="Z209" s="128">
        <v>37</v>
      </c>
      <c r="AA209" s="137">
        <v>70</v>
      </c>
    </row>
    <row r="210" spans="1:28" ht="20.2" customHeight="1" x14ac:dyDescent="0.45">
      <c r="A210" s="36" t="s">
        <v>70</v>
      </c>
      <c r="B210" s="39">
        <f t="shared" ref="B210:O210" si="139">B241+B272</f>
        <v>3075</v>
      </c>
      <c r="C210" s="39">
        <f t="shared" si="139"/>
        <v>2933</v>
      </c>
      <c r="D210" s="39">
        <f t="shared" si="139"/>
        <v>3070</v>
      </c>
      <c r="E210" s="39">
        <f t="shared" si="139"/>
        <v>2666</v>
      </c>
      <c r="F210" s="39">
        <f t="shared" si="139"/>
        <v>2655</v>
      </c>
      <c r="G210" s="39">
        <f t="shared" si="139"/>
        <v>2529</v>
      </c>
      <c r="H210" s="39">
        <f t="shared" si="139"/>
        <v>2560</v>
      </c>
      <c r="I210" s="39">
        <f t="shared" si="139"/>
        <v>2515</v>
      </c>
      <c r="J210" s="39">
        <f t="shared" si="139"/>
        <v>2408</v>
      </c>
      <c r="K210" s="39">
        <f t="shared" si="139"/>
        <v>2493</v>
      </c>
      <c r="L210" s="39">
        <f t="shared" si="139"/>
        <v>2560</v>
      </c>
      <c r="M210" s="39">
        <f t="shared" si="139"/>
        <v>2672</v>
      </c>
      <c r="N210" s="39">
        <f t="shared" si="139"/>
        <v>2723</v>
      </c>
      <c r="O210" s="39">
        <f t="shared" si="139"/>
        <v>2867</v>
      </c>
      <c r="P210" s="39">
        <f t="shared" si="126"/>
        <v>2709</v>
      </c>
      <c r="Q210" s="39">
        <f t="shared" si="126"/>
        <v>2710</v>
      </c>
      <c r="R210" s="39">
        <f t="shared" si="131"/>
        <v>2810</v>
      </c>
      <c r="S210" s="39">
        <f t="shared" si="129"/>
        <v>2813</v>
      </c>
      <c r="T210" s="39">
        <f t="shared" si="129"/>
        <v>2906</v>
      </c>
      <c r="U210" s="39">
        <f t="shared" si="117"/>
        <v>2965</v>
      </c>
      <c r="V210" s="39">
        <f t="shared" si="117"/>
        <v>3348</v>
      </c>
      <c r="W210" s="39">
        <v>3088</v>
      </c>
      <c r="X210" s="39">
        <v>2976</v>
      </c>
      <c r="Y210" s="39">
        <v>2885</v>
      </c>
      <c r="Z210" s="128">
        <v>2822</v>
      </c>
      <c r="AA210" s="137">
        <v>2748</v>
      </c>
    </row>
    <row r="211" spans="1:28" ht="20.2" customHeight="1" x14ac:dyDescent="0.45">
      <c r="A211" s="36" t="s">
        <v>71</v>
      </c>
      <c r="B211" s="39">
        <f t="shared" ref="B211:O211" si="140">B242+B273</f>
        <v>4367</v>
      </c>
      <c r="C211" s="39">
        <f t="shared" si="140"/>
        <v>4432</v>
      </c>
      <c r="D211" s="39">
        <f t="shared" si="140"/>
        <v>4339</v>
      </c>
      <c r="E211" s="39">
        <f t="shared" si="140"/>
        <v>4637</v>
      </c>
      <c r="F211" s="39">
        <f t="shared" si="140"/>
        <v>4366</v>
      </c>
      <c r="G211" s="39">
        <f t="shared" si="140"/>
        <v>4354</v>
      </c>
      <c r="H211" s="39">
        <f t="shared" si="140"/>
        <v>4073</v>
      </c>
      <c r="I211" s="39">
        <f t="shared" si="140"/>
        <v>4338</v>
      </c>
      <c r="J211" s="39">
        <f t="shared" si="140"/>
        <v>4121</v>
      </c>
      <c r="K211" s="39">
        <f t="shared" si="140"/>
        <v>4188</v>
      </c>
      <c r="L211" s="39">
        <f t="shared" si="140"/>
        <v>3998</v>
      </c>
      <c r="M211" s="39">
        <f t="shared" si="140"/>
        <v>3768</v>
      </c>
      <c r="N211" s="39">
        <f t="shared" si="140"/>
        <v>3698</v>
      </c>
      <c r="O211" s="39">
        <f t="shared" si="140"/>
        <v>3574</v>
      </c>
      <c r="P211" s="39">
        <f t="shared" si="126"/>
        <v>3270</v>
      </c>
      <c r="Q211" s="39">
        <f t="shared" si="126"/>
        <v>3025</v>
      </c>
      <c r="R211" s="39">
        <f t="shared" si="131"/>
        <v>2790</v>
      </c>
      <c r="S211" s="39">
        <f t="shared" si="129"/>
        <v>2724</v>
      </c>
      <c r="T211" s="39">
        <f t="shared" si="129"/>
        <v>2741</v>
      </c>
      <c r="U211" s="39">
        <f t="shared" si="117"/>
        <v>2612</v>
      </c>
      <c r="V211" s="39">
        <f t="shared" si="117"/>
        <v>2815</v>
      </c>
      <c r="W211" s="39">
        <v>2570</v>
      </c>
      <c r="X211" s="39">
        <v>2415</v>
      </c>
      <c r="Y211" s="39">
        <v>2333</v>
      </c>
      <c r="Z211" s="128">
        <v>2188</v>
      </c>
      <c r="AA211" s="137">
        <v>2215</v>
      </c>
    </row>
    <row r="212" spans="1:28" ht="20.2" customHeight="1" x14ac:dyDescent="0.45">
      <c r="A212" s="36" t="s">
        <v>72</v>
      </c>
      <c r="B212" s="39">
        <f t="shared" ref="B212:O212" si="141">B243+B274</f>
        <v>2013</v>
      </c>
      <c r="C212" s="39">
        <f t="shared" si="141"/>
        <v>1974</v>
      </c>
      <c r="D212" s="39">
        <f t="shared" si="141"/>
        <v>2078</v>
      </c>
      <c r="E212" s="39">
        <f t="shared" si="141"/>
        <v>2201</v>
      </c>
      <c r="F212" s="39">
        <f t="shared" si="141"/>
        <v>2293</v>
      </c>
      <c r="G212" s="39">
        <f t="shared" si="141"/>
        <v>2246</v>
      </c>
      <c r="H212" s="39">
        <f t="shared" si="141"/>
        <v>2263</v>
      </c>
      <c r="I212" s="39">
        <f t="shared" si="141"/>
        <v>2484</v>
      </c>
      <c r="J212" s="39">
        <f t="shared" si="141"/>
        <v>2551</v>
      </c>
      <c r="K212" s="39">
        <f t="shared" si="141"/>
        <v>2628</v>
      </c>
      <c r="L212" s="39">
        <f t="shared" si="141"/>
        <v>2562</v>
      </c>
      <c r="M212" s="39">
        <f t="shared" si="141"/>
        <v>2710</v>
      </c>
      <c r="N212" s="39">
        <f t="shared" si="141"/>
        <v>2871</v>
      </c>
      <c r="O212" s="39">
        <f t="shared" si="141"/>
        <v>2694</v>
      </c>
      <c r="P212" s="39">
        <f t="shared" si="126"/>
        <v>2860</v>
      </c>
      <c r="Q212" s="39">
        <f t="shared" si="126"/>
        <v>3068</v>
      </c>
      <c r="R212" s="39">
        <f t="shared" si="131"/>
        <v>3136</v>
      </c>
      <c r="S212" s="39">
        <f t="shared" si="129"/>
        <v>3454</v>
      </c>
      <c r="T212" s="39">
        <f t="shared" si="129"/>
        <v>3839</v>
      </c>
      <c r="U212" s="39">
        <f t="shared" si="117"/>
        <v>4267</v>
      </c>
      <c r="V212" s="39">
        <f t="shared" si="117"/>
        <v>4902</v>
      </c>
      <c r="W212" s="39">
        <v>5130</v>
      </c>
      <c r="X212" s="39">
        <v>4805</v>
      </c>
      <c r="Y212" s="39">
        <v>4561</v>
      </c>
      <c r="Z212" s="128">
        <v>4294</v>
      </c>
      <c r="AA212" s="137">
        <v>4076</v>
      </c>
    </row>
    <row r="213" spans="1:28" ht="20.2" customHeight="1" x14ac:dyDescent="0.45">
      <c r="A213" s="36" t="s">
        <v>73</v>
      </c>
      <c r="B213" s="39">
        <f t="shared" ref="B213:O213" si="142">B244+B275</f>
        <v>3201</v>
      </c>
      <c r="C213" s="39">
        <f t="shared" si="142"/>
        <v>3197</v>
      </c>
      <c r="D213" s="39">
        <f t="shared" si="142"/>
        <v>3290</v>
      </c>
      <c r="E213" s="39">
        <f t="shared" si="142"/>
        <v>3491</v>
      </c>
      <c r="F213" s="39">
        <f t="shared" si="142"/>
        <v>3297</v>
      </c>
      <c r="G213" s="39">
        <f t="shared" si="142"/>
        <v>3416</v>
      </c>
      <c r="H213" s="39">
        <f t="shared" si="142"/>
        <v>3387</v>
      </c>
      <c r="I213" s="39">
        <f t="shared" si="142"/>
        <v>3342</v>
      </c>
      <c r="J213" s="39">
        <f t="shared" si="142"/>
        <v>2725</v>
      </c>
      <c r="K213" s="39">
        <f t="shared" si="142"/>
        <v>2636</v>
      </c>
      <c r="L213" s="39">
        <f t="shared" si="142"/>
        <v>2542</v>
      </c>
      <c r="M213" s="39">
        <f t="shared" si="142"/>
        <v>2575</v>
      </c>
      <c r="N213" s="39">
        <f t="shared" si="142"/>
        <v>2384</v>
      </c>
      <c r="O213" s="39">
        <f t="shared" si="142"/>
        <v>2273</v>
      </c>
      <c r="P213" s="39">
        <f t="shared" si="126"/>
        <v>2051</v>
      </c>
      <c r="Q213" s="39">
        <f t="shared" si="126"/>
        <v>2014</v>
      </c>
      <c r="R213" s="39">
        <f t="shared" si="131"/>
        <v>1977</v>
      </c>
      <c r="S213" s="39">
        <f t="shared" si="129"/>
        <v>1799</v>
      </c>
      <c r="T213" s="39">
        <f t="shared" si="129"/>
        <v>1815</v>
      </c>
      <c r="U213" s="39">
        <f t="shared" si="117"/>
        <v>1722</v>
      </c>
      <c r="V213" s="39">
        <f t="shared" si="117"/>
        <v>1846</v>
      </c>
      <c r="W213" s="39">
        <v>1718</v>
      </c>
      <c r="X213" s="39">
        <v>1720</v>
      </c>
      <c r="Y213" s="39">
        <v>1628</v>
      </c>
      <c r="Z213" s="128">
        <v>1560</v>
      </c>
      <c r="AA213" s="137">
        <v>1513</v>
      </c>
    </row>
    <row r="214" spans="1:28" ht="20.2" customHeight="1" x14ac:dyDescent="0.45">
      <c r="A214" s="36" t="s">
        <v>74</v>
      </c>
      <c r="B214" s="39">
        <f t="shared" ref="B214:O214" si="143">B245+B276</f>
        <v>8907</v>
      </c>
      <c r="C214" s="39">
        <f t="shared" si="143"/>
        <v>9112</v>
      </c>
      <c r="D214" s="39">
        <f t="shared" si="143"/>
        <v>9534</v>
      </c>
      <c r="E214" s="39">
        <f t="shared" si="143"/>
        <v>8708</v>
      </c>
      <c r="F214" s="39">
        <f t="shared" si="143"/>
        <v>9197</v>
      </c>
      <c r="G214" s="39">
        <f t="shared" si="143"/>
        <v>8714</v>
      </c>
      <c r="H214" s="39">
        <f t="shared" si="143"/>
        <v>8952</v>
      </c>
      <c r="I214" s="39">
        <f t="shared" si="143"/>
        <v>9540</v>
      </c>
      <c r="J214" s="39">
        <f t="shared" si="143"/>
        <v>9214</v>
      </c>
      <c r="K214" s="39">
        <f t="shared" si="143"/>
        <v>9522</v>
      </c>
      <c r="L214" s="39">
        <f t="shared" si="143"/>
        <v>9384</v>
      </c>
      <c r="M214" s="39">
        <f t="shared" si="143"/>
        <v>9412</v>
      </c>
      <c r="N214" s="39">
        <f t="shared" si="143"/>
        <v>9426</v>
      </c>
      <c r="O214" s="39">
        <f t="shared" si="143"/>
        <v>9135</v>
      </c>
      <c r="P214" s="39">
        <f t="shared" si="126"/>
        <v>9147</v>
      </c>
      <c r="Q214" s="39">
        <f t="shared" si="126"/>
        <v>8738</v>
      </c>
      <c r="R214" s="39">
        <f t="shared" si="131"/>
        <v>8383</v>
      </c>
      <c r="S214" s="39">
        <f t="shared" si="129"/>
        <v>7914</v>
      </c>
      <c r="T214" s="39">
        <f t="shared" si="129"/>
        <v>8245</v>
      </c>
      <c r="U214" s="39">
        <f t="shared" si="117"/>
        <v>8120</v>
      </c>
      <c r="V214" s="39">
        <f t="shared" si="117"/>
        <v>8373</v>
      </c>
      <c r="W214" s="39">
        <v>8387</v>
      </c>
      <c r="X214" s="39">
        <v>7953</v>
      </c>
      <c r="Y214" s="39">
        <v>7727</v>
      </c>
      <c r="Z214" s="128">
        <v>7575</v>
      </c>
      <c r="AA214" s="137">
        <v>7541</v>
      </c>
    </row>
    <row r="215" spans="1:28" ht="20.2" hidden="1" customHeight="1" x14ac:dyDescent="0.45">
      <c r="A215" s="36" t="s">
        <v>75</v>
      </c>
      <c r="B215" s="39">
        <f t="shared" ref="B215:O215" si="144">B246+B277</f>
        <v>58</v>
      </c>
      <c r="C215" s="39">
        <f t="shared" si="144"/>
        <v>59</v>
      </c>
      <c r="D215" s="39">
        <f t="shared" si="144"/>
        <v>88</v>
      </c>
      <c r="E215" s="39">
        <f t="shared" si="144"/>
        <v>53</v>
      </c>
      <c r="F215" s="39">
        <f t="shared" si="144"/>
        <v>56</v>
      </c>
      <c r="G215" s="39">
        <f t="shared" si="144"/>
        <v>65</v>
      </c>
      <c r="H215" s="39">
        <f t="shared" si="144"/>
        <v>35</v>
      </c>
      <c r="I215" s="39">
        <f t="shared" si="144"/>
        <v>37</v>
      </c>
      <c r="J215" s="39">
        <f t="shared" si="144"/>
        <v>26</v>
      </c>
      <c r="K215" s="39">
        <f t="shared" si="144"/>
        <v>27</v>
      </c>
      <c r="L215" s="39">
        <f t="shared" si="144"/>
        <v>32</v>
      </c>
      <c r="M215" s="39">
        <f t="shared" si="144"/>
        <v>36</v>
      </c>
      <c r="N215" s="39">
        <f t="shared" si="144"/>
        <v>3</v>
      </c>
      <c r="O215" s="39">
        <f t="shared" si="144"/>
        <v>0</v>
      </c>
      <c r="P215" s="39">
        <f t="shared" si="126"/>
        <v>0</v>
      </c>
      <c r="Q215" s="39">
        <f t="shared" si="126"/>
        <v>0</v>
      </c>
      <c r="R215" s="39">
        <f t="shared" si="131"/>
        <v>0</v>
      </c>
      <c r="S215" s="39">
        <f>S246+S277</f>
        <v>0</v>
      </c>
      <c r="T215" s="39">
        <v>0</v>
      </c>
      <c r="U215" s="39">
        <f t="shared" si="117"/>
        <v>0</v>
      </c>
      <c r="V215" s="39">
        <f t="shared" si="117"/>
        <v>0</v>
      </c>
      <c r="W215" s="39">
        <v>0</v>
      </c>
      <c r="X215" s="39">
        <v>0</v>
      </c>
      <c r="Y215" s="39">
        <v>0</v>
      </c>
      <c r="Z215" s="128" t="s">
        <v>143</v>
      </c>
      <c r="AA215" s="129" t="s">
        <v>143</v>
      </c>
    </row>
    <row r="216" spans="1:28" ht="20.2" customHeight="1" x14ac:dyDescent="0.45">
      <c r="A216" s="36"/>
      <c r="B216" s="41"/>
      <c r="C216" s="41"/>
      <c r="D216" s="41"/>
      <c r="E216" s="41"/>
      <c r="F216" s="41"/>
      <c r="G216" s="41"/>
      <c r="H216" s="41"/>
      <c r="I216" s="41"/>
      <c r="J216" s="41"/>
      <c r="K216" s="41"/>
      <c r="L216" s="41"/>
      <c r="M216" s="41"/>
      <c r="N216" s="41"/>
      <c r="O216" s="41"/>
      <c r="P216" s="41"/>
      <c r="Q216" s="41"/>
      <c r="R216" s="41"/>
      <c r="Z216" s="130"/>
      <c r="AA216" s="137"/>
    </row>
    <row r="217" spans="1:28" ht="20.2" customHeight="1" thickBot="1" x14ac:dyDescent="0.5">
      <c r="A217" s="42" t="s">
        <v>6</v>
      </c>
      <c r="B217" s="43">
        <f t="shared" ref="B217:X217" si="145">SUM(B192:B216)</f>
        <v>75626</v>
      </c>
      <c r="C217" s="43">
        <f t="shared" si="145"/>
        <v>79479</v>
      </c>
      <c r="D217" s="43">
        <f t="shared" si="145"/>
        <v>82605</v>
      </c>
      <c r="E217" s="43">
        <f t="shared" si="145"/>
        <v>78960</v>
      </c>
      <c r="F217" s="43">
        <f t="shared" si="145"/>
        <v>77220</v>
      </c>
      <c r="G217" s="43">
        <f t="shared" si="145"/>
        <v>79427</v>
      </c>
      <c r="H217" s="43">
        <f t="shared" si="145"/>
        <v>80660</v>
      </c>
      <c r="I217" s="43">
        <f t="shared" si="145"/>
        <v>82939</v>
      </c>
      <c r="J217" s="43">
        <f t="shared" si="145"/>
        <v>81402</v>
      </c>
      <c r="K217" s="43">
        <f t="shared" si="145"/>
        <v>82053</v>
      </c>
      <c r="L217" s="43">
        <f t="shared" si="145"/>
        <v>83418</v>
      </c>
      <c r="M217" s="43">
        <f t="shared" si="145"/>
        <v>82850</v>
      </c>
      <c r="N217" s="43">
        <f t="shared" si="145"/>
        <v>81403</v>
      </c>
      <c r="O217" s="43">
        <f t="shared" si="145"/>
        <v>81035</v>
      </c>
      <c r="P217" s="43">
        <f t="shared" si="145"/>
        <v>79240</v>
      </c>
      <c r="Q217" s="43">
        <f t="shared" si="145"/>
        <v>74745</v>
      </c>
      <c r="R217" s="43">
        <f t="shared" si="145"/>
        <v>73973</v>
      </c>
      <c r="S217" s="43">
        <f t="shared" si="145"/>
        <v>73718</v>
      </c>
      <c r="T217" s="43">
        <f t="shared" si="145"/>
        <v>74995</v>
      </c>
      <c r="U217" s="43">
        <f t="shared" si="145"/>
        <v>75768</v>
      </c>
      <c r="V217" s="43">
        <f t="shared" si="145"/>
        <v>80143</v>
      </c>
      <c r="W217" s="43">
        <f t="shared" si="145"/>
        <v>79936</v>
      </c>
      <c r="X217" s="43">
        <f t="shared" si="145"/>
        <v>78526</v>
      </c>
      <c r="Y217" s="43">
        <v>76793</v>
      </c>
      <c r="Z217" s="132">
        <v>75022</v>
      </c>
      <c r="AA217" s="132">
        <v>74130</v>
      </c>
      <c r="AB217" s="105"/>
    </row>
    <row r="218" spans="1:28" ht="20.2" customHeight="1" x14ac:dyDescent="0.45">
      <c r="B218" s="41"/>
      <c r="C218" s="41"/>
      <c r="D218" s="41"/>
      <c r="E218" s="41"/>
      <c r="F218" s="41"/>
      <c r="G218" s="41"/>
      <c r="H218" s="41"/>
      <c r="I218" s="41"/>
      <c r="J218" s="41"/>
      <c r="K218" s="41"/>
      <c r="L218" s="41"/>
      <c r="M218" s="41"/>
      <c r="N218" s="41"/>
      <c r="O218" s="41"/>
      <c r="P218" s="41"/>
      <c r="Q218" s="41"/>
      <c r="R218" s="41"/>
    </row>
    <row r="219" spans="1:28" ht="20.2" customHeight="1" x14ac:dyDescent="0.45"/>
    <row r="220" spans="1:28" ht="20.2" customHeight="1" thickBot="1" x14ac:dyDescent="0.5"/>
    <row r="221" spans="1:28" ht="20.2" customHeight="1" thickBot="1" x14ac:dyDescent="0.5">
      <c r="A221" s="265" t="s">
        <v>84</v>
      </c>
      <c r="B221" s="266"/>
      <c r="C221" s="266"/>
      <c r="D221" s="266"/>
      <c r="E221" s="266"/>
      <c r="F221" s="266"/>
      <c r="G221" s="266"/>
      <c r="H221" s="266"/>
      <c r="I221" s="266"/>
      <c r="J221" s="266"/>
      <c r="K221" s="266"/>
      <c r="L221" s="266"/>
      <c r="M221" s="266"/>
      <c r="N221" s="266"/>
      <c r="O221" s="266"/>
      <c r="P221" s="266"/>
      <c r="Q221" s="266"/>
      <c r="R221" s="266"/>
      <c r="S221" s="266"/>
      <c r="T221" s="266"/>
      <c r="U221" s="266"/>
      <c r="V221" s="266"/>
      <c r="W221" s="266"/>
      <c r="X221" s="267"/>
      <c r="Y221" s="267"/>
      <c r="Z221" s="267"/>
      <c r="AA221" s="268"/>
    </row>
    <row r="222" spans="1:28" ht="20.2" customHeight="1" thickTop="1" thickBot="1" x14ac:dyDescent="0.5">
      <c r="A222" s="36"/>
      <c r="B222" s="37" t="s">
        <v>7</v>
      </c>
      <c r="C222" s="37" t="s">
        <v>8</v>
      </c>
      <c r="D222" s="37" t="s">
        <v>9</v>
      </c>
      <c r="E222" s="37" t="s">
        <v>10</v>
      </c>
      <c r="F222" s="37" t="s">
        <v>11</v>
      </c>
      <c r="G222" s="37" t="s">
        <v>12</v>
      </c>
      <c r="H222" s="37" t="s">
        <v>13</v>
      </c>
      <c r="I222" s="37" t="s">
        <v>14</v>
      </c>
      <c r="J222" s="37" t="s">
        <v>15</v>
      </c>
      <c r="K222" s="37" t="s">
        <v>16</v>
      </c>
      <c r="L222" s="37" t="s">
        <v>17</v>
      </c>
      <c r="M222" s="37" t="s">
        <v>18</v>
      </c>
      <c r="N222" s="37" t="s">
        <v>19</v>
      </c>
      <c r="O222" s="37" t="s">
        <v>20</v>
      </c>
      <c r="P222" s="37" t="s">
        <v>21</v>
      </c>
      <c r="Q222" s="37" t="s">
        <v>22</v>
      </c>
      <c r="R222" s="37" t="s">
        <v>23</v>
      </c>
      <c r="S222" s="37" t="s">
        <v>24</v>
      </c>
      <c r="T222" s="37" t="s">
        <v>25</v>
      </c>
      <c r="U222" s="37" t="s">
        <v>26</v>
      </c>
      <c r="V222" s="37" t="s">
        <v>27</v>
      </c>
      <c r="W222" s="37" t="s">
        <v>28</v>
      </c>
      <c r="X222" s="37" t="s">
        <v>29</v>
      </c>
      <c r="Y222" s="37" t="s">
        <v>30</v>
      </c>
      <c r="Z222" s="135" t="s">
        <v>136</v>
      </c>
      <c r="AA222" s="136" t="s">
        <v>137</v>
      </c>
    </row>
    <row r="223" spans="1:28" ht="20.2" customHeight="1" thickTop="1" x14ac:dyDescent="0.45">
      <c r="A223" s="36" t="s">
        <v>52</v>
      </c>
      <c r="B223" s="41">
        <v>303</v>
      </c>
      <c r="C223" s="41">
        <v>326</v>
      </c>
      <c r="D223" s="41">
        <v>399</v>
      </c>
      <c r="E223" s="41">
        <v>368</v>
      </c>
      <c r="F223" s="48">
        <v>276</v>
      </c>
      <c r="G223" s="48">
        <v>295</v>
      </c>
      <c r="H223" s="48">
        <v>251</v>
      </c>
      <c r="I223" s="48">
        <v>298</v>
      </c>
      <c r="J223" s="48">
        <v>229</v>
      </c>
      <c r="K223" s="41">
        <v>374</v>
      </c>
      <c r="L223" s="41">
        <v>354</v>
      </c>
      <c r="M223" s="41">
        <v>312</v>
      </c>
      <c r="N223" s="41">
        <v>333</v>
      </c>
      <c r="O223" s="41">
        <v>340</v>
      </c>
      <c r="P223" s="41">
        <v>344</v>
      </c>
      <c r="Q223" s="41">
        <v>334</v>
      </c>
      <c r="R223" s="41">
        <v>309</v>
      </c>
      <c r="S223" s="41">
        <v>334</v>
      </c>
      <c r="T223" s="41">
        <v>278</v>
      </c>
      <c r="U223" s="41">
        <v>303</v>
      </c>
      <c r="V223" s="39">
        <v>308</v>
      </c>
      <c r="W223" s="39">
        <v>323</v>
      </c>
      <c r="X223" s="39">
        <v>378</v>
      </c>
      <c r="Y223" s="39">
        <v>570</v>
      </c>
      <c r="Z223" s="128">
        <v>519</v>
      </c>
      <c r="AA223" s="129">
        <v>535</v>
      </c>
    </row>
    <row r="224" spans="1:28" ht="20.2" customHeight="1" x14ac:dyDescent="0.45">
      <c r="A224" s="36" t="s">
        <v>53</v>
      </c>
      <c r="B224" s="41">
        <v>2624</v>
      </c>
      <c r="C224" s="41">
        <v>2854</v>
      </c>
      <c r="D224" s="41">
        <v>3124</v>
      </c>
      <c r="E224" s="41">
        <v>3132</v>
      </c>
      <c r="F224" s="41">
        <v>2973</v>
      </c>
      <c r="G224" s="41">
        <v>2972</v>
      </c>
      <c r="H224" s="41">
        <v>2899</v>
      </c>
      <c r="I224" s="41">
        <v>2858</v>
      </c>
      <c r="J224" s="41">
        <v>2107</v>
      </c>
      <c r="K224" s="41">
        <v>2043</v>
      </c>
      <c r="L224" s="41">
        <v>2013</v>
      </c>
      <c r="M224" s="41">
        <v>2035</v>
      </c>
      <c r="N224" s="41">
        <v>2051</v>
      </c>
      <c r="O224" s="41">
        <v>1984</v>
      </c>
      <c r="P224" s="41">
        <v>1987</v>
      </c>
      <c r="Q224" s="41">
        <v>1992</v>
      </c>
      <c r="R224" s="41">
        <v>1883</v>
      </c>
      <c r="S224" s="41">
        <v>1985</v>
      </c>
      <c r="T224" s="41">
        <v>2031</v>
      </c>
      <c r="U224" s="41">
        <v>1993</v>
      </c>
      <c r="V224" s="39">
        <v>2116</v>
      </c>
      <c r="W224" s="39">
        <v>2254</v>
      </c>
      <c r="X224" s="39">
        <v>1960</v>
      </c>
      <c r="Y224" s="39">
        <v>1957</v>
      </c>
      <c r="Z224" s="128">
        <v>1788</v>
      </c>
      <c r="AA224" s="137">
        <v>1751</v>
      </c>
    </row>
    <row r="225" spans="1:27" ht="20.2" customHeight="1" x14ac:dyDescent="0.45">
      <c r="A225" s="36" t="s">
        <v>54</v>
      </c>
      <c r="B225" s="41">
        <v>3371</v>
      </c>
      <c r="C225" s="41">
        <v>3443</v>
      </c>
      <c r="D225" s="41">
        <v>3866</v>
      </c>
      <c r="E225" s="41">
        <v>3855</v>
      </c>
      <c r="F225" s="41">
        <v>4083</v>
      </c>
      <c r="G225" s="41">
        <v>4172</v>
      </c>
      <c r="H225" s="41">
        <v>4105</v>
      </c>
      <c r="I225" s="41">
        <v>4299</v>
      </c>
      <c r="J225" s="41">
        <v>4052</v>
      </c>
      <c r="K225" s="41">
        <v>4148</v>
      </c>
      <c r="L225" s="41">
        <v>4124</v>
      </c>
      <c r="M225" s="41">
        <v>4100</v>
      </c>
      <c r="N225" s="41">
        <v>4231</v>
      </c>
      <c r="O225" s="41">
        <v>4329</v>
      </c>
      <c r="P225" s="41">
        <v>4387</v>
      </c>
      <c r="Q225" s="41">
        <v>4633</v>
      </c>
      <c r="R225" s="41">
        <v>4906</v>
      </c>
      <c r="S225" s="41">
        <v>5014</v>
      </c>
      <c r="T225" s="41">
        <v>5400</v>
      </c>
      <c r="U225" s="41">
        <v>5542</v>
      </c>
      <c r="V225" s="39">
        <v>6599</v>
      </c>
      <c r="W225" s="39">
        <v>6454</v>
      </c>
      <c r="X225" s="39">
        <v>6266</v>
      </c>
      <c r="Y225" s="39">
        <v>5655</v>
      </c>
      <c r="Z225" s="128">
        <v>5397</v>
      </c>
      <c r="AA225" s="137">
        <v>4990</v>
      </c>
    </row>
    <row r="226" spans="1:27" ht="20.2" customHeight="1" x14ac:dyDescent="0.45">
      <c r="A226" s="36" t="s">
        <v>55</v>
      </c>
      <c r="B226" s="41">
        <v>1301</v>
      </c>
      <c r="C226" s="41">
        <v>1441</v>
      </c>
      <c r="D226" s="41">
        <v>1427</v>
      </c>
      <c r="E226" s="41">
        <v>1547</v>
      </c>
      <c r="F226" s="41">
        <v>1519</v>
      </c>
      <c r="G226" s="41">
        <v>1652</v>
      </c>
      <c r="H226" s="41">
        <v>1828</v>
      </c>
      <c r="I226" s="41">
        <v>2122</v>
      </c>
      <c r="J226" s="41">
        <v>2366</v>
      </c>
      <c r="K226" s="41">
        <v>2049</v>
      </c>
      <c r="L226" s="41">
        <v>2235</v>
      </c>
      <c r="M226" s="41">
        <v>2327</v>
      </c>
      <c r="N226" s="41">
        <v>2615</v>
      </c>
      <c r="O226" s="41">
        <v>2710</v>
      </c>
      <c r="P226" s="41">
        <v>2735</v>
      </c>
      <c r="Q226" s="41">
        <v>2489</v>
      </c>
      <c r="R226" s="41">
        <v>2641</v>
      </c>
      <c r="S226" s="41">
        <v>2869</v>
      </c>
      <c r="T226" s="41">
        <v>3011</v>
      </c>
      <c r="U226" s="41">
        <v>2830</v>
      </c>
      <c r="V226" s="39">
        <v>3363</v>
      </c>
      <c r="W226" s="39">
        <v>3386</v>
      </c>
      <c r="X226" s="39">
        <v>3347</v>
      </c>
      <c r="Y226" s="39">
        <v>3176</v>
      </c>
      <c r="Z226" s="128">
        <v>3046</v>
      </c>
      <c r="AA226" s="137">
        <v>3035</v>
      </c>
    </row>
    <row r="227" spans="1:27" ht="20.2" customHeight="1" x14ac:dyDescent="0.45">
      <c r="A227" s="36" t="s">
        <v>56</v>
      </c>
      <c r="B227" s="41">
        <v>1146</v>
      </c>
      <c r="C227" s="41">
        <v>1192</v>
      </c>
      <c r="D227" s="41">
        <v>1261</v>
      </c>
      <c r="E227" s="41">
        <v>1321</v>
      </c>
      <c r="F227" s="41">
        <v>1287</v>
      </c>
      <c r="G227" s="41">
        <v>1301</v>
      </c>
      <c r="H227" s="41">
        <v>1451</v>
      </c>
      <c r="I227" s="41">
        <v>1414</v>
      </c>
      <c r="J227" s="41">
        <v>1296</v>
      </c>
      <c r="K227" s="41">
        <v>1453</v>
      </c>
      <c r="L227" s="41">
        <v>1572</v>
      </c>
      <c r="M227" s="41">
        <v>1611</v>
      </c>
      <c r="N227" s="41">
        <v>1550</v>
      </c>
      <c r="O227" s="41">
        <v>1458</v>
      </c>
      <c r="P227" s="41">
        <v>1484</v>
      </c>
      <c r="Q227" s="41">
        <v>1434</v>
      </c>
      <c r="R227" s="41">
        <v>1314</v>
      </c>
      <c r="S227" s="41">
        <v>1279</v>
      </c>
      <c r="T227" s="41">
        <v>1317</v>
      </c>
      <c r="U227" s="41">
        <v>1193</v>
      </c>
      <c r="V227" s="39">
        <v>1298</v>
      </c>
      <c r="W227" s="39">
        <v>1472</v>
      </c>
      <c r="X227" s="39">
        <v>1587</v>
      </c>
      <c r="Y227" s="39">
        <v>1601</v>
      </c>
      <c r="Z227" s="128">
        <v>1632</v>
      </c>
      <c r="AA227" s="137">
        <v>1730</v>
      </c>
    </row>
    <row r="228" spans="1:27" ht="20.2" customHeight="1" x14ac:dyDescent="0.45">
      <c r="A228" s="36" t="s">
        <v>57</v>
      </c>
      <c r="B228" s="41">
        <v>1799</v>
      </c>
      <c r="C228" s="41">
        <v>1970</v>
      </c>
      <c r="D228" s="41">
        <v>2042</v>
      </c>
      <c r="E228" s="41">
        <v>2575</v>
      </c>
      <c r="F228" s="41">
        <v>1995</v>
      </c>
      <c r="G228" s="41">
        <v>2031</v>
      </c>
      <c r="H228" s="41">
        <v>2320</v>
      </c>
      <c r="I228" s="41">
        <v>2283</v>
      </c>
      <c r="J228" s="41">
        <v>2228</v>
      </c>
      <c r="K228" s="41">
        <v>2212</v>
      </c>
      <c r="L228" s="41">
        <v>2237</v>
      </c>
      <c r="M228" s="41">
        <v>2217</v>
      </c>
      <c r="N228" s="41">
        <v>2230</v>
      </c>
      <c r="O228" s="41">
        <v>2016</v>
      </c>
      <c r="P228" s="41">
        <v>1991</v>
      </c>
      <c r="Q228" s="41">
        <v>1933</v>
      </c>
      <c r="R228" s="41">
        <v>2186</v>
      </c>
      <c r="S228" s="41">
        <v>1849</v>
      </c>
      <c r="T228" s="41">
        <v>1774</v>
      </c>
      <c r="U228" s="41">
        <v>1754</v>
      </c>
      <c r="V228" s="39">
        <v>1899</v>
      </c>
      <c r="W228" s="39">
        <v>1726</v>
      </c>
      <c r="X228" s="39">
        <v>1736</v>
      </c>
      <c r="Y228" s="39">
        <v>1650</v>
      </c>
      <c r="Z228" s="128">
        <v>1630</v>
      </c>
      <c r="AA228" s="137">
        <v>1724</v>
      </c>
    </row>
    <row r="229" spans="1:27" ht="20.2" customHeight="1" x14ac:dyDescent="0.45">
      <c r="A229" s="36" t="s">
        <v>58</v>
      </c>
      <c r="B229" s="41">
        <v>94</v>
      </c>
      <c r="C229" s="41">
        <v>85</v>
      </c>
      <c r="D229" s="41">
        <v>99</v>
      </c>
      <c r="E229" s="41">
        <v>93</v>
      </c>
      <c r="F229" s="41">
        <v>99</v>
      </c>
      <c r="G229" s="41">
        <v>89</v>
      </c>
      <c r="H229" s="41">
        <v>81</v>
      </c>
      <c r="I229" s="41">
        <v>75</v>
      </c>
      <c r="J229" s="41">
        <v>82</v>
      </c>
      <c r="K229" s="41">
        <v>88</v>
      </c>
      <c r="L229" s="41">
        <v>78</v>
      </c>
      <c r="M229" s="41">
        <v>76</v>
      </c>
      <c r="N229" s="41">
        <v>92</v>
      </c>
      <c r="O229" s="41">
        <v>65</v>
      </c>
      <c r="P229" s="41">
        <v>41</v>
      </c>
      <c r="Q229" s="41">
        <v>17</v>
      </c>
      <c r="R229" s="41">
        <v>32</v>
      </c>
      <c r="S229" s="41">
        <v>12</v>
      </c>
      <c r="T229" s="41">
        <v>18</v>
      </c>
      <c r="U229" s="41">
        <v>17</v>
      </c>
      <c r="V229" s="39">
        <v>38</v>
      </c>
      <c r="W229" s="39">
        <v>46</v>
      </c>
      <c r="X229" s="39">
        <v>46</v>
      </c>
      <c r="Y229" s="39">
        <v>17</v>
      </c>
      <c r="Z229" s="128">
        <v>14</v>
      </c>
      <c r="AA229" s="129">
        <v>10</v>
      </c>
    </row>
    <row r="230" spans="1:27" ht="20.2" customHeight="1" x14ac:dyDescent="0.45">
      <c r="A230" s="36" t="s">
        <v>59</v>
      </c>
      <c r="B230" s="41">
        <v>2522</v>
      </c>
      <c r="C230" s="41">
        <v>2826</v>
      </c>
      <c r="D230" s="41">
        <v>2900</v>
      </c>
      <c r="E230" s="41">
        <v>2781</v>
      </c>
      <c r="F230" s="41">
        <v>2952</v>
      </c>
      <c r="G230" s="41">
        <v>3019</v>
      </c>
      <c r="H230" s="41">
        <v>3065</v>
      </c>
      <c r="I230" s="41">
        <v>3061</v>
      </c>
      <c r="J230" s="41">
        <v>2969</v>
      </c>
      <c r="K230" s="41">
        <v>2834</v>
      </c>
      <c r="L230" s="41">
        <v>3349</v>
      </c>
      <c r="M230" s="41">
        <v>3254</v>
      </c>
      <c r="N230" s="41">
        <v>3151</v>
      </c>
      <c r="O230" s="41">
        <v>3132</v>
      </c>
      <c r="P230" s="41">
        <v>3208</v>
      </c>
      <c r="Q230" s="41">
        <v>1112</v>
      </c>
      <c r="R230" s="41">
        <v>1151</v>
      </c>
      <c r="S230" s="41">
        <v>1110</v>
      </c>
      <c r="T230" s="41">
        <v>1077</v>
      </c>
      <c r="U230" s="41">
        <v>1067</v>
      </c>
      <c r="V230" s="39">
        <v>1360</v>
      </c>
      <c r="W230" s="39">
        <v>1438</v>
      </c>
      <c r="X230" s="39">
        <v>1381</v>
      </c>
      <c r="Y230" s="39">
        <v>1358</v>
      </c>
      <c r="Z230" s="128">
        <v>1204</v>
      </c>
      <c r="AA230" s="137">
        <v>1154</v>
      </c>
    </row>
    <row r="231" spans="1:27" ht="20.2" customHeight="1" x14ac:dyDescent="0.45">
      <c r="A231" s="36" t="s">
        <v>60</v>
      </c>
      <c r="B231" s="41">
        <v>1721</v>
      </c>
      <c r="C231" s="41">
        <v>1944</v>
      </c>
      <c r="D231" s="41">
        <v>2263</v>
      </c>
      <c r="E231" s="41">
        <v>2349</v>
      </c>
      <c r="F231" s="41">
        <v>2460</v>
      </c>
      <c r="G231" s="41">
        <v>2622</v>
      </c>
      <c r="H231" s="41">
        <v>2662</v>
      </c>
      <c r="I231" s="41">
        <v>2386</v>
      </c>
      <c r="J231" s="41">
        <v>2660</v>
      </c>
      <c r="K231" s="41">
        <v>2599</v>
      </c>
      <c r="L231" s="41">
        <v>2320</v>
      </c>
      <c r="M231" s="41">
        <v>2548</v>
      </c>
      <c r="N231" s="41">
        <v>2330</v>
      </c>
      <c r="O231" s="41">
        <v>2265</v>
      </c>
      <c r="P231" s="41">
        <v>2210</v>
      </c>
      <c r="Q231" s="41">
        <v>1974</v>
      </c>
      <c r="R231" s="41">
        <v>1801</v>
      </c>
      <c r="S231" s="41">
        <v>1736</v>
      </c>
      <c r="T231" s="41">
        <v>1284</v>
      </c>
      <c r="U231" s="41">
        <v>1241</v>
      </c>
      <c r="V231" s="39">
        <v>1359</v>
      </c>
      <c r="W231" s="39">
        <v>1354</v>
      </c>
      <c r="X231" s="39">
        <v>1417</v>
      </c>
      <c r="Y231" s="39">
        <v>1430</v>
      </c>
      <c r="Z231" s="128">
        <v>1150</v>
      </c>
      <c r="AA231" s="137">
        <v>1085</v>
      </c>
    </row>
    <row r="232" spans="1:27" ht="20.2" customHeight="1" x14ac:dyDescent="0.45">
      <c r="A232" s="36" t="s">
        <v>61</v>
      </c>
      <c r="B232" s="39">
        <f t="shared" ref="B232:Q232" si="146">B263+B295</f>
        <v>0</v>
      </c>
      <c r="C232" s="39">
        <f t="shared" si="146"/>
        <v>0</v>
      </c>
      <c r="D232" s="39">
        <f t="shared" si="146"/>
        <v>0</v>
      </c>
      <c r="E232" s="39">
        <f t="shared" si="146"/>
        <v>0</v>
      </c>
      <c r="F232" s="39">
        <f t="shared" si="146"/>
        <v>0</v>
      </c>
      <c r="G232" s="39">
        <f t="shared" si="146"/>
        <v>0</v>
      </c>
      <c r="H232" s="39">
        <f t="shared" si="146"/>
        <v>0</v>
      </c>
      <c r="I232" s="39">
        <f t="shared" si="146"/>
        <v>0</v>
      </c>
      <c r="J232" s="39">
        <f t="shared" si="146"/>
        <v>0</v>
      </c>
      <c r="K232" s="39">
        <f t="shared" si="146"/>
        <v>0</v>
      </c>
      <c r="L232" s="39">
        <f t="shared" si="146"/>
        <v>0</v>
      </c>
      <c r="M232" s="39">
        <f t="shared" si="146"/>
        <v>0</v>
      </c>
      <c r="N232" s="39">
        <f t="shared" si="146"/>
        <v>0</v>
      </c>
      <c r="O232" s="39">
        <f t="shared" si="146"/>
        <v>0</v>
      </c>
      <c r="P232" s="39">
        <f t="shared" si="146"/>
        <v>0</v>
      </c>
      <c r="Q232" s="39">
        <f t="shared" si="146"/>
        <v>0</v>
      </c>
      <c r="R232" s="41">
        <v>1</v>
      </c>
      <c r="S232" s="41">
        <v>1</v>
      </c>
      <c r="T232" s="41">
        <v>1</v>
      </c>
      <c r="U232" s="41">
        <v>1</v>
      </c>
      <c r="V232" s="39">
        <v>1</v>
      </c>
      <c r="W232" s="39">
        <v>1</v>
      </c>
      <c r="X232" s="39">
        <v>0</v>
      </c>
      <c r="Y232" s="39">
        <v>0</v>
      </c>
      <c r="Z232" s="128">
        <v>0</v>
      </c>
      <c r="AA232" s="129">
        <v>0</v>
      </c>
    </row>
    <row r="233" spans="1:27" ht="20.2" customHeight="1" x14ac:dyDescent="0.45">
      <c r="A233" s="36" t="s">
        <v>85</v>
      </c>
      <c r="B233" s="41">
        <v>528</v>
      </c>
      <c r="C233" s="41">
        <v>522</v>
      </c>
      <c r="D233" s="41">
        <v>532</v>
      </c>
      <c r="E233" s="41">
        <v>655</v>
      </c>
      <c r="F233" s="41">
        <v>789</v>
      </c>
      <c r="G233" s="41">
        <v>700</v>
      </c>
      <c r="H233" s="41">
        <v>857</v>
      </c>
      <c r="I233" s="41">
        <v>878</v>
      </c>
      <c r="J233" s="41">
        <v>844</v>
      </c>
      <c r="K233" s="41">
        <v>838</v>
      </c>
      <c r="L233" s="41">
        <v>898</v>
      </c>
      <c r="M233" s="41">
        <v>942</v>
      </c>
      <c r="N233" s="41">
        <v>939</v>
      </c>
      <c r="O233" s="41">
        <v>1081</v>
      </c>
      <c r="P233" s="41">
        <v>1007</v>
      </c>
      <c r="Q233" s="41">
        <v>1028</v>
      </c>
      <c r="R233" s="41">
        <v>1054</v>
      </c>
      <c r="S233" s="41">
        <v>1021</v>
      </c>
      <c r="T233" s="41">
        <v>1054</v>
      </c>
      <c r="U233" s="41">
        <v>1079</v>
      </c>
      <c r="V233" s="39">
        <v>475</v>
      </c>
      <c r="W233" s="39">
        <v>471</v>
      </c>
      <c r="X233" s="39">
        <v>404</v>
      </c>
      <c r="Y233" s="39">
        <v>386</v>
      </c>
      <c r="Z233" s="128">
        <v>377</v>
      </c>
      <c r="AA233" s="137">
        <v>346</v>
      </c>
    </row>
    <row r="234" spans="1:27" ht="20.2" customHeight="1" x14ac:dyDescent="0.45">
      <c r="A234" s="36" t="s">
        <v>63</v>
      </c>
      <c r="B234" s="39">
        <f>B265+B297</f>
        <v>0</v>
      </c>
      <c r="C234" s="39">
        <f>C265+C297</f>
        <v>0</v>
      </c>
      <c r="D234" s="39">
        <f>D265+D297</f>
        <v>0</v>
      </c>
      <c r="E234" s="41">
        <v>33</v>
      </c>
      <c r="F234" s="41">
        <v>48</v>
      </c>
      <c r="G234" s="41">
        <v>156</v>
      </c>
      <c r="H234" s="41">
        <v>145</v>
      </c>
      <c r="I234" s="41">
        <v>184</v>
      </c>
      <c r="J234" s="41">
        <v>236</v>
      </c>
      <c r="K234" s="41">
        <v>361</v>
      </c>
      <c r="L234" s="41">
        <v>456</v>
      </c>
      <c r="M234" s="41">
        <v>433</v>
      </c>
      <c r="N234" s="41">
        <v>464</v>
      </c>
      <c r="O234" s="41">
        <v>502</v>
      </c>
      <c r="P234" s="41">
        <v>594</v>
      </c>
      <c r="Q234" s="41">
        <v>605</v>
      </c>
      <c r="R234" s="41">
        <v>610</v>
      </c>
      <c r="S234" s="41">
        <v>606</v>
      </c>
      <c r="T234" s="41">
        <v>594</v>
      </c>
      <c r="U234" s="41">
        <v>584</v>
      </c>
      <c r="V234" s="39">
        <v>686</v>
      </c>
      <c r="W234" s="39">
        <v>668</v>
      </c>
      <c r="X234" s="39">
        <v>699</v>
      </c>
      <c r="Y234" s="39">
        <v>675</v>
      </c>
      <c r="Z234" s="128">
        <v>719</v>
      </c>
      <c r="AA234" s="137">
        <v>807</v>
      </c>
    </row>
    <row r="235" spans="1:27" ht="20.2" customHeight="1" x14ac:dyDescent="0.45">
      <c r="A235" s="36" t="s">
        <v>64</v>
      </c>
      <c r="B235" s="41">
        <v>5769</v>
      </c>
      <c r="C235" s="41">
        <v>6077</v>
      </c>
      <c r="D235" s="41">
        <v>5946</v>
      </c>
      <c r="E235" s="41">
        <v>5606</v>
      </c>
      <c r="F235" s="41">
        <v>5131</v>
      </c>
      <c r="G235" s="41">
        <v>5305</v>
      </c>
      <c r="H235" s="41">
        <v>5876</v>
      </c>
      <c r="I235" s="41">
        <v>5680</v>
      </c>
      <c r="J235" s="41">
        <v>5918</v>
      </c>
      <c r="K235" s="41">
        <v>6061</v>
      </c>
      <c r="L235" s="41">
        <v>6133</v>
      </c>
      <c r="M235" s="41">
        <v>6267</v>
      </c>
      <c r="N235" s="41">
        <v>6064</v>
      </c>
      <c r="O235" s="41">
        <v>6312</v>
      </c>
      <c r="P235" s="41">
        <v>6143</v>
      </c>
      <c r="Q235" s="41">
        <v>5345</v>
      </c>
      <c r="R235" s="41">
        <v>4961</v>
      </c>
      <c r="S235" s="41">
        <v>4679</v>
      </c>
      <c r="T235" s="41">
        <v>4792</v>
      </c>
      <c r="U235" s="41">
        <v>5029</v>
      </c>
      <c r="V235" s="39">
        <v>5459</v>
      </c>
      <c r="W235" s="39">
        <v>5817</v>
      </c>
      <c r="X235" s="39">
        <v>5943</v>
      </c>
      <c r="Y235" s="39">
        <v>5754</v>
      </c>
      <c r="Z235" s="128">
        <v>5206</v>
      </c>
      <c r="AA235" s="137">
        <v>5280</v>
      </c>
    </row>
    <row r="236" spans="1:27" ht="20.2" customHeight="1" x14ac:dyDescent="0.45">
      <c r="A236" s="36" t="s">
        <v>65</v>
      </c>
      <c r="B236" s="41">
        <v>2363</v>
      </c>
      <c r="C236" s="41">
        <v>2533</v>
      </c>
      <c r="D236" s="41">
        <v>2832</v>
      </c>
      <c r="E236" s="41">
        <v>3154</v>
      </c>
      <c r="F236" s="41">
        <v>3270</v>
      </c>
      <c r="G236" s="41">
        <v>3164</v>
      </c>
      <c r="H236" s="41">
        <v>3052</v>
      </c>
      <c r="I236" s="41">
        <v>3119</v>
      </c>
      <c r="J236" s="41">
        <v>3318</v>
      </c>
      <c r="K236" s="41">
        <v>3515</v>
      </c>
      <c r="L236" s="41">
        <v>4349</v>
      </c>
      <c r="M236" s="41">
        <v>3300</v>
      </c>
      <c r="N236" s="41">
        <v>2558</v>
      </c>
      <c r="O236" s="41">
        <v>2818</v>
      </c>
      <c r="P236" s="41">
        <v>3100</v>
      </c>
      <c r="Q236" s="41">
        <v>3151</v>
      </c>
      <c r="R236" s="41">
        <v>3046</v>
      </c>
      <c r="S236" s="41">
        <v>3007</v>
      </c>
      <c r="T236" s="41">
        <v>3357</v>
      </c>
      <c r="U236" s="41">
        <v>3519</v>
      </c>
      <c r="V236" s="39">
        <v>4239</v>
      </c>
      <c r="W236" s="39">
        <v>4156</v>
      </c>
      <c r="X236" s="39">
        <v>3752</v>
      </c>
      <c r="Y236" s="39">
        <v>3954</v>
      </c>
      <c r="Z236" s="128">
        <v>4293</v>
      </c>
      <c r="AA236" s="137">
        <v>3848</v>
      </c>
    </row>
    <row r="237" spans="1:27" ht="20.2" customHeight="1" x14ac:dyDescent="0.45">
      <c r="A237" s="118" t="s">
        <v>66</v>
      </c>
      <c r="B237" s="41">
        <v>11131</v>
      </c>
      <c r="C237" s="41">
        <v>11986</v>
      </c>
      <c r="D237" s="41">
        <v>12416</v>
      </c>
      <c r="E237" s="41">
        <v>12995</v>
      </c>
      <c r="F237" s="41">
        <v>13560</v>
      </c>
      <c r="G237" s="41">
        <v>15997</v>
      </c>
      <c r="H237" s="41">
        <v>16296</v>
      </c>
      <c r="I237" s="41">
        <v>16935</v>
      </c>
      <c r="J237" s="41">
        <v>17005</v>
      </c>
      <c r="K237" s="41">
        <v>16600</v>
      </c>
      <c r="L237" s="41">
        <v>16957</v>
      </c>
      <c r="M237" s="41">
        <v>17032</v>
      </c>
      <c r="N237" s="41">
        <v>16670</v>
      </c>
      <c r="O237" s="41">
        <v>16812</v>
      </c>
      <c r="P237" s="41">
        <v>15566</v>
      </c>
      <c r="Q237" s="41">
        <v>15200</v>
      </c>
      <c r="R237" s="41">
        <v>14941</v>
      </c>
      <c r="S237" s="41">
        <v>15252</v>
      </c>
      <c r="T237" s="41">
        <v>15472</v>
      </c>
      <c r="U237" s="41">
        <v>15672</v>
      </c>
      <c r="V237" s="39">
        <v>14742</v>
      </c>
      <c r="W237" s="39">
        <v>13936</v>
      </c>
      <c r="X237" s="39">
        <v>14289</v>
      </c>
      <c r="Y237" s="39">
        <v>13730</v>
      </c>
      <c r="Z237" s="128">
        <v>13420</v>
      </c>
      <c r="AA237" s="137">
        <v>12892</v>
      </c>
    </row>
    <row r="238" spans="1:27" ht="20.2" customHeight="1" x14ac:dyDescent="0.45">
      <c r="A238" s="36" t="s">
        <v>67</v>
      </c>
      <c r="B238" s="41">
        <v>11510</v>
      </c>
      <c r="C238" s="41">
        <v>12512</v>
      </c>
      <c r="D238" s="41">
        <v>12922</v>
      </c>
      <c r="E238" s="41">
        <v>8794</v>
      </c>
      <c r="F238" s="41">
        <v>6593</v>
      </c>
      <c r="G238" s="41">
        <v>6585</v>
      </c>
      <c r="H238" s="41">
        <v>6616</v>
      </c>
      <c r="I238" s="41">
        <v>6915</v>
      </c>
      <c r="J238" s="41">
        <v>6702</v>
      </c>
      <c r="K238" s="41">
        <v>6699</v>
      </c>
      <c r="L238" s="41">
        <v>6870</v>
      </c>
      <c r="M238" s="41">
        <v>6845</v>
      </c>
      <c r="N238" s="41">
        <v>6716</v>
      </c>
      <c r="O238" s="41">
        <v>6660</v>
      </c>
      <c r="P238" s="41">
        <v>6556</v>
      </c>
      <c r="Q238" s="41">
        <v>6431</v>
      </c>
      <c r="R238" s="41">
        <v>6200</v>
      </c>
      <c r="S238" s="41">
        <v>6389</v>
      </c>
      <c r="T238" s="41">
        <v>6071</v>
      </c>
      <c r="U238" s="41">
        <v>5957</v>
      </c>
      <c r="V238" s="39">
        <v>6138</v>
      </c>
      <c r="W238" s="39">
        <v>6420</v>
      </c>
      <c r="X238" s="39">
        <v>6169</v>
      </c>
      <c r="Y238" s="39">
        <v>6173</v>
      </c>
      <c r="Z238" s="128">
        <v>6210</v>
      </c>
      <c r="AA238" s="137">
        <v>6344</v>
      </c>
    </row>
    <row r="239" spans="1:27" ht="20.2" customHeight="1" x14ac:dyDescent="0.45">
      <c r="A239" s="36" t="s">
        <v>68</v>
      </c>
      <c r="B239" s="41">
        <v>1263</v>
      </c>
      <c r="C239" s="41">
        <v>1295</v>
      </c>
      <c r="D239" s="41">
        <v>1295</v>
      </c>
      <c r="E239" s="41">
        <v>1269</v>
      </c>
      <c r="F239" s="41">
        <v>1483</v>
      </c>
      <c r="G239" s="41">
        <v>1334</v>
      </c>
      <c r="H239" s="41">
        <v>1362</v>
      </c>
      <c r="I239" s="41">
        <v>1409</v>
      </c>
      <c r="J239" s="41">
        <v>1341</v>
      </c>
      <c r="K239" s="41">
        <v>1308</v>
      </c>
      <c r="L239" s="41">
        <v>1230</v>
      </c>
      <c r="M239" s="41">
        <v>1124</v>
      </c>
      <c r="N239" s="41">
        <v>1165</v>
      </c>
      <c r="O239" s="41">
        <v>1139</v>
      </c>
      <c r="P239" s="41">
        <v>1100</v>
      </c>
      <c r="Q239" s="41">
        <v>1022</v>
      </c>
      <c r="R239" s="41">
        <v>1164</v>
      </c>
      <c r="S239" s="41">
        <v>1288</v>
      </c>
      <c r="T239" s="41">
        <v>1399</v>
      </c>
      <c r="U239" s="41">
        <v>1482</v>
      </c>
      <c r="V239" s="39">
        <v>1896</v>
      </c>
      <c r="W239" s="39">
        <v>1866</v>
      </c>
      <c r="X239" s="39">
        <v>1819</v>
      </c>
      <c r="Y239" s="39">
        <v>1706</v>
      </c>
      <c r="Z239" s="128">
        <v>1678</v>
      </c>
      <c r="AA239" s="137">
        <v>1662</v>
      </c>
    </row>
    <row r="240" spans="1:27" ht="20.2" customHeight="1" x14ac:dyDescent="0.45">
      <c r="A240" s="36" t="s">
        <v>69</v>
      </c>
      <c r="B240" s="39">
        <f t="shared" ref="B240:V240" si="147">B271+B303</f>
        <v>0</v>
      </c>
      <c r="C240" s="39">
        <f t="shared" si="147"/>
        <v>0</v>
      </c>
      <c r="D240" s="39">
        <f t="shared" si="147"/>
        <v>0</v>
      </c>
      <c r="E240" s="39">
        <f t="shared" si="147"/>
        <v>0</v>
      </c>
      <c r="F240" s="39">
        <f t="shared" si="147"/>
        <v>0</v>
      </c>
      <c r="G240" s="39">
        <f t="shared" si="147"/>
        <v>0</v>
      </c>
      <c r="H240" s="39">
        <f t="shared" si="147"/>
        <v>0</v>
      </c>
      <c r="I240" s="39">
        <f t="shared" si="147"/>
        <v>0</v>
      </c>
      <c r="J240" s="39">
        <f t="shared" si="147"/>
        <v>0</v>
      </c>
      <c r="K240" s="39">
        <f t="shared" si="147"/>
        <v>0</v>
      </c>
      <c r="L240" s="39">
        <f t="shared" si="147"/>
        <v>0</v>
      </c>
      <c r="M240" s="39">
        <f t="shared" si="147"/>
        <v>0</v>
      </c>
      <c r="N240" s="39">
        <f t="shared" si="147"/>
        <v>0</v>
      </c>
      <c r="O240" s="39">
        <f t="shared" si="147"/>
        <v>0</v>
      </c>
      <c r="P240" s="39">
        <f t="shared" si="147"/>
        <v>0</v>
      </c>
      <c r="Q240" s="39">
        <f t="shared" si="147"/>
        <v>0</v>
      </c>
      <c r="R240" s="39">
        <f t="shared" si="147"/>
        <v>0</v>
      </c>
      <c r="S240" s="39">
        <f t="shared" si="147"/>
        <v>0</v>
      </c>
      <c r="T240" s="39">
        <f t="shared" si="147"/>
        <v>0</v>
      </c>
      <c r="U240" s="39">
        <f t="shared" si="147"/>
        <v>0</v>
      </c>
      <c r="V240" s="39">
        <f t="shared" si="147"/>
        <v>0</v>
      </c>
      <c r="W240" s="39">
        <v>2</v>
      </c>
      <c r="X240" s="39">
        <v>3</v>
      </c>
      <c r="Y240" s="39">
        <v>28</v>
      </c>
      <c r="Z240" s="128">
        <v>37</v>
      </c>
      <c r="AA240" s="137">
        <v>70</v>
      </c>
    </row>
    <row r="241" spans="1:28" ht="20.2" customHeight="1" x14ac:dyDescent="0.45">
      <c r="A241" s="36" t="s">
        <v>70</v>
      </c>
      <c r="B241" s="41">
        <v>2676</v>
      </c>
      <c r="C241" s="41">
        <v>2521</v>
      </c>
      <c r="D241" s="41">
        <v>2602</v>
      </c>
      <c r="E241" s="41">
        <v>2173</v>
      </c>
      <c r="F241" s="41">
        <v>2127</v>
      </c>
      <c r="G241" s="41">
        <v>1992</v>
      </c>
      <c r="H241" s="41">
        <v>1965</v>
      </c>
      <c r="I241" s="41">
        <v>1882</v>
      </c>
      <c r="J241" s="41">
        <v>1710</v>
      </c>
      <c r="K241" s="41">
        <v>1670</v>
      </c>
      <c r="L241" s="41">
        <v>1627</v>
      </c>
      <c r="M241" s="41">
        <v>1507</v>
      </c>
      <c r="N241" s="41">
        <v>1443</v>
      </c>
      <c r="O241" s="41">
        <v>1527</v>
      </c>
      <c r="P241" s="41">
        <v>1433</v>
      </c>
      <c r="Q241" s="41">
        <v>1470</v>
      </c>
      <c r="R241" s="41">
        <v>1555</v>
      </c>
      <c r="S241" s="41">
        <v>1459</v>
      </c>
      <c r="T241" s="41">
        <v>1485</v>
      </c>
      <c r="U241" s="41">
        <v>1483</v>
      </c>
      <c r="V241" s="39">
        <v>1799</v>
      </c>
      <c r="W241" s="39">
        <v>1594</v>
      </c>
      <c r="X241" s="39">
        <v>1396</v>
      </c>
      <c r="Y241" s="39">
        <v>1305</v>
      </c>
      <c r="Z241" s="128">
        <v>1265</v>
      </c>
      <c r="AA241" s="137">
        <v>1195</v>
      </c>
    </row>
    <row r="242" spans="1:28" ht="20.2" customHeight="1" x14ac:dyDescent="0.45">
      <c r="A242" s="36" t="s">
        <v>71</v>
      </c>
      <c r="B242" s="41">
        <v>3986</v>
      </c>
      <c r="C242" s="41">
        <v>4089</v>
      </c>
      <c r="D242" s="41">
        <v>3964</v>
      </c>
      <c r="E242" s="41">
        <v>4201</v>
      </c>
      <c r="F242" s="41">
        <v>3891</v>
      </c>
      <c r="G242" s="41">
        <v>3873</v>
      </c>
      <c r="H242" s="41">
        <v>3617</v>
      </c>
      <c r="I242" s="41">
        <v>3832</v>
      </c>
      <c r="J242" s="41">
        <v>3549</v>
      </c>
      <c r="K242" s="41">
        <v>3639</v>
      </c>
      <c r="L242" s="41">
        <v>3435</v>
      </c>
      <c r="M242" s="41">
        <v>3170</v>
      </c>
      <c r="N242" s="41">
        <v>2996</v>
      </c>
      <c r="O242" s="41">
        <v>2942</v>
      </c>
      <c r="P242" s="41">
        <v>2815</v>
      </c>
      <c r="Q242" s="41">
        <v>2641</v>
      </c>
      <c r="R242" s="41">
        <v>2394</v>
      </c>
      <c r="S242" s="41">
        <v>2304</v>
      </c>
      <c r="T242" s="41">
        <v>2250</v>
      </c>
      <c r="U242" s="41">
        <v>2137</v>
      </c>
      <c r="V242" s="39">
        <v>2284</v>
      </c>
      <c r="W242" s="39">
        <v>2040</v>
      </c>
      <c r="X242" s="39">
        <v>1934</v>
      </c>
      <c r="Y242" s="39">
        <v>1908</v>
      </c>
      <c r="Z242" s="128">
        <v>1790</v>
      </c>
      <c r="AA242" s="137">
        <v>1813</v>
      </c>
    </row>
    <row r="243" spans="1:28" ht="20.2" customHeight="1" x14ac:dyDescent="0.45">
      <c r="A243" s="36" t="s">
        <v>72</v>
      </c>
      <c r="B243" s="41">
        <v>1594</v>
      </c>
      <c r="C243" s="41">
        <v>1542</v>
      </c>
      <c r="D243" s="41">
        <v>1596</v>
      </c>
      <c r="E243" s="41">
        <v>1689</v>
      </c>
      <c r="F243" s="41">
        <v>1800</v>
      </c>
      <c r="G243" s="41">
        <v>1735</v>
      </c>
      <c r="H243" s="41">
        <v>1742</v>
      </c>
      <c r="I243" s="41">
        <v>1947</v>
      </c>
      <c r="J243" s="41">
        <v>1989</v>
      </c>
      <c r="K243" s="41">
        <v>2007</v>
      </c>
      <c r="L243" s="41">
        <v>1942</v>
      </c>
      <c r="M243" s="41">
        <v>2060</v>
      </c>
      <c r="N243" s="41">
        <v>2235</v>
      </c>
      <c r="O243" s="41">
        <v>2089</v>
      </c>
      <c r="P243" s="41">
        <v>2245</v>
      </c>
      <c r="Q243" s="41">
        <v>2480</v>
      </c>
      <c r="R243" s="41">
        <v>2496</v>
      </c>
      <c r="S243" s="41">
        <v>2779</v>
      </c>
      <c r="T243" s="41">
        <v>3034</v>
      </c>
      <c r="U243" s="41">
        <v>3210</v>
      </c>
      <c r="V243" s="39">
        <v>3669</v>
      </c>
      <c r="W243" s="39">
        <v>3915</v>
      </c>
      <c r="X243" s="39">
        <v>3681</v>
      </c>
      <c r="Y243" s="39">
        <v>3528</v>
      </c>
      <c r="Z243" s="128">
        <v>3359</v>
      </c>
      <c r="AA243" s="137">
        <v>3115</v>
      </c>
    </row>
    <row r="244" spans="1:28" ht="20.2" customHeight="1" x14ac:dyDescent="0.45">
      <c r="A244" s="36" t="s">
        <v>73</v>
      </c>
      <c r="B244" s="41">
        <v>2996</v>
      </c>
      <c r="C244" s="41">
        <v>2993</v>
      </c>
      <c r="D244" s="41">
        <v>3061</v>
      </c>
      <c r="E244" s="41">
        <v>3267</v>
      </c>
      <c r="F244" s="41">
        <v>3099</v>
      </c>
      <c r="G244" s="41">
        <v>3218</v>
      </c>
      <c r="H244" s="41">
        <v>3215</v>
      </c>
      <c r="I244" s="41">
        <v>3175</v>
      </c>
      <c r="J244" s="41">
        <v>2564</v>
      </c>
      <c r="K244" s="41">
        <v>2490</v>
      </c>
      <c r="L244" s="41">
        <v>2401</v>
      </c>
      <c r="M244" s="41">
        <v>2446</v>
      </c>
      <c r="N244" s="41">
        <v>2284</v>
      </c>
      <c r="O244" s="41">
        <v>2175</v>
      </c>
      <c r="P244" s="41">
        <v>1923</v>
      </c>
      <c r="Q244" s="41">
        <v>1898</v>
      </c>
      <c r="R244" s="41">
        <v>1861</v>
      </c>
      <c r="S244" s="41">
        <v>1697</v>
      </c>
      <c r="T244" s="41">
        <v>1711</v>
      </c>
      <c r="U244" s="41">
        <v>1640</v>
      </c>
      <c r="V244" s="39">
        <v>1768</v>
      </c>
      <c r="W244" s="39">
        <v>1707</v>
      </c>
      <c r="X244" s="39">
        <v>1637</v>
      </c>
      <c r="Y244" s="39">
        <v>1558</v>
      </c>
      <c r="Z244" s="128">
        <v>1489</v>
      </c>
      <c r="AA244" s="137">
        <v>1440</v>
      </c>
    </row>
    <row r="245" spans="1:28" ht="20.2" customHeight="1" x14ac:dyDescent="0.45">
      <c r="A245" s="36" t="s">
        <v>74</v>
      </c>
      <c r="B245" s="41">
        <v>7300</v>
      </c>
      <c r="C245" s="41">
        <v>7477</v>
      </c>
      <c r="D245" s="41">
        <v>7749</v>
      </c>
      <c r="E245" s="41">
        <v>6994</v>
      </c>
      <c r="F245" s="41">
        <v>7499</v>
      </c>
      <c r="G245" s="41">
        <v>7062</v>
      </c>
      <c r="H245" s="41">
        <v>7134</v>
      </c>
      <c r="I245" s="41">
        <v>7522</v>
      </c>
      <c r="J245" s="41">
        <v>7207</v>
      </c>
      <c r="K245" s="41">
        <v>7349</v>
      </c>
      <c r="L245" s="41">
        <v>7219</v>
      </c>
      <c r="M245" s="41">
        <v>7332</v>
      </c>
      <c r="N245" s="41">
        <v>7384</v>
      </c>
      <c r="O245" s="41">
        <v>7165</v>
      </c>
      <c r="P245" s="41">
        <v>7254</v>
      </c>
      <c r="Q245" s="41">
        <v>6892</v>
      </c>
      <c r="R245" s="41">
        <v>6682</v>
      </c>
      <c r="S245" s="41">
        <v>6350</v>
      </c>
      <c r="T245" s="41">
        <v>6680</v>
      </c>
      <c r="U245" s="41">
        <v>6535</v>
      </c>
      <c r="V245" s="39">
        <v>6692</v>
      </c>
      <c r="W245" s="39">
        <v>6609</v>
      </c>
      <c r="X245" s="39">
        <v>6336</v>
      </c>
      <c r="Y245" s="39">
        <v>6130</v>
      </c>
      <c r="Z245" s="128">
        <v>5877</v>
      </c>
      <c r="AA245" s="137">
        <v>5853</v>
      </c>
    </row>
    <row r="246" spans="1:28" ht="20.2" hidden="1" customHeight="1" x14ac:dyDescent="0.45">
      <c r="A246" s="36" t="s">
        <v>75</v>
      </c>
      <c r="B246" s="41">
        <v>52</v>
      </c>
      <c r="C246" s="41">
        <v>54</v>
      </c>
      <c r="D246" s="41">
        <v>87</v>
      </c>
      <c r="E246" s="41">
        <v>49</v>
      </c>
      <c r="F246" s="41">
        <v>50</v>
      </c>
      <c r="G246" s="41">
        <v>62</v>
      </c>
      <c r="H246" s="41">
        <v>31</v>
      </c>
      <c r="I246" s="41">
        <v>33</v>
      </c>
      <c r="J246" s="41">
        <v>23</v>
      </c>
      <c r="K246" s="41">
        <v>26</v>
      </c>
      <c r="L246" s="41">
        <v>31</v>
      </c>
      <c r="M246" s="41">
        <v>36</v>
      </c>
      <c r="N246" s="41">
        <v>3</v>
      </c>
      <c r="O246" s="41">
        <v>0</v>
      </c>
      <c r="P246" s="41">
        <v>0</v>
      </c>
      <c r="Q246" s="41">
        <v>0</v>
      </c>
      <c r="R246" s="41">
        <v>0</v>
      </c>
      <c r="S246" s="41">
        <v>0</v>
      </c>
      <c r="T246" s="41">
        <v>0</v>
      </c>
      <c r="U246" s="41">
        <f>SUM(U277, U308)</f>
        <v>0</v>
      </c>
      <c r="V246" s="39">
        <f>SUM(V277, V308)</f>
        <v>0</v>
      </c>
      <c r="W246" s="39">
        <v>0</v>
      </c>
      <c r="X246" s="39">
        <v>0</v>
      </c>
      <c r="Y246" s="39">
        <v>0</v>
      </c>
      <c r="Z246" s="128" t="s">
        <v>143</v>
      </c>
      <c r="AA246" s="129" t="s">
        <v>143</v>
      </c>
    </row>
    <row r="247" spans="1:28" ht="20.2" customHeight="1" x14ac:dyDescent="0.45">
      <c r="A247" s="36"/>
      <c r="B247" s="41"/>
      <c r="C247" s="41"/>
      <c r="D247" s="41"/>
      <c r="E247" s="41"/>
      <c r="F247" s="41"/>
      <c r="G247" s="41"/>
      <c r="H247" s="41"/>
      <c r="I247" s="41"/>
      <c r="J247" s="41"/>
      <c r="K247" s="41"/>
      <c r="L247" s="41"/>
      <c r="M247" s="41"/>
      <c r="N247" s="41"/>
      <c r="O247" s="41"/>
      <c r="P247" s="41"/>
      <c r="Q247" s="41"/>
      <c r="R247" s="41"/>
      <c r="Z247" s="130"/>
      <c r="AA247" s="137"/>
    </row>
    <row r="248" spans="1:28" ht="20.2" customHeight="1" thickBot="1" x14ac:dyDescent="0.5">
      <c r="A248" s="42" t="s">
        <v>6</v>
      </c>
      <c r="B248" s="43">
        <f t="shared" ref="B248:X248" si="148">SUM(B223:B246)</f>
        <v>66049</v>
      </c>
      <c r="C248" s="43">
        <f t="shared" si="148"/>
        <v>69682</v>
      </c>
      <c r="D248" s="43">
        <f t="shared" si="148"/>
        <v>72383</v>
      </c>
      <c r="E248" s="43">
        <f t="shared" si="148"/>
        <v>68900</v>
      </c>
      <c r="F248" s="43">
        <f t="shared" si="148"/>
        <v>66984</v>
      </c>
      <c r="G248" s="43">
        <f t="shared" si="148"/>
        <v>69336</v>
      </c>
      <c r="H248" s="43">
        <f t="shared" si="148"/>
        <v>70570</v>
      </c>
      <c r="I248" s="43">
        <f t="shared" si="148"/>
        <v>72307</v>
      </c>
      <c r="J248" s="43">
        <f t="shared" si="148"/>
        <v>70395</v>
      </c>
      <c r="K248" s="43">
        <f t="shared" si="148"/>
        <v>70363</v>
      </c>
      <c r="L248" s="43">
        <f t="shared" si="148"/>
        <v>71830</v>
      </c>
      <c r="M248" s="43">
        <f t="shared" si="148"/>
        <v>70974</v>
      </c>
      <c r="N248" s="43">
        <f t="shared" si="148"/>
        <v>69504</v>
      </c>
      <c r="O248" s="43">
        <f t="shared" si="148"/>
        <v>69521</v>
      </c>
      <c r="P248" s="43">
        <f t="shared" si="148"/>
        <v>68123</v>
      </c>
      <c r="Q248" s="43">
        <f t="shared" si="148"/>
        <v>64081</v>
      </c>
      <c r="R248" s="43">
        <f t="shared" si="148"/>
        <v>63188</v>
      </c>
      <c r="S248" s="43">
        <f t="shared" si="148"/>
        <v>63020</v>
      </c>
      <c r="T248" s="43">
        <f t="shared" si="148"/>
        <v>64090</v>
      </c>
      <c r="U248" s="43">
        <f t="shared" si="148"/>
        <v>64268</v>
      </c>
      <c r="V248" s="43">
        <f t="shared" si="148"/>
        <v>68188</v>
      </c>
      <c r="W248" s="43">
        <f t="shared" si="148"/>
        <v>67655</v>
      </c>
      <c r="X248" s="43">
        <f t="shared" si="148"/>
        <v>66180</v>
      </c>
      <c r="Y248" s="43">
        <v>64249</v>
      </c>
      <c r="Z248" s="132">
        <v>62100</v>
      </c>
      <c r="AA248" s="132">
        <v>60679</v>
      </c>
      <c r="AB248" s="105"/>
    </row>
    <row r="249" spans="1:28" ht="20.2" customHeight="1" x14ac:dyDescent="0.45">
      <c r="B249" s="41"/>
      <c r="C249" s="41"/>
      <c r="D249" s="41"/>
      <c r="E249" s="41"/>
      <c r="F249" s="41"/>
      <c r="G249" s="41"/>
      <c r="H249" s="41"/>
      <c r="I249" s="41"/>
      <c r="J249" s="41"/>
      <c r="K249" s="41"/>
      <c r="L249" s="41"/>
      <c r="M249" s="41"/>
      <c r="N249" s="41"/>
      <c r="O249" s="41"/>
      <c r="P249" s="41"/>
      <c r="Q249" s="41"/>
      <c r="R249" s="41"/>
    </row>
    <row r="250" spans="1:28" ht="20.2" customHeight="1" x14ac:dyDescent="0.45">
      <c r="B250" s="41"/>
      <c r="C250" s="41"/>
      <c r="D250" s="41"/>
      <c r="E250" s="41"/>
      <c r="F250" s="41"/>
      <c r="G250" s="41"/>
      <c r="H250" s="41"/>
      <c r="I250" s="41"/>
      <c r="J250" s="41"/>
      <c r="K250" s="41"/>
      <c r="L250" s="41"/>
      <c r="M250" s="41"/>
      <c r="N250" s="41"/>
      <c r="O250" s="41"/>
      <c r="P250" s="41"/>
      <c r="Q250" s="41"/>
      <c r="R250" s="41"/>
    </row>
    <row r="251" spans="1:28" ht="20.2" customHeight="1" thickBot="1" x14ac:dyDescent="0.5">
      <c r="B251" s="41"/>
      <c r="C251" s="41"/>
      <c r="D251" s="41"/>
      <c r="E251" s="41"/>
      <c r="F251" s="41"/>
      <c r="G251" s="41"/>
      <c r="H251" s="41"/>
      <c r="I251" s="41"/>
      <c r="J251" s="41"/>
      <c r="K251" s="41"/>
      <c r="L251" s="41"/>
      <c r="M251" s="41"/>
      <c r="N251" s="41"/>
      <c r="O251" s="41"/>
      <c r="P251" s="41"/>
      <c r="Q251" s="41"/>
      <c r="R251" s="41"/>
    </row>
    <row r="252" spans="1:28" ht="20.2" customHeight="1" thickBot="1" x14ac:dyDescent="0.5">
      <c r="A252" s="265" t="s">
        <v>86</v>
      </c>
      <c r="B252" s="266"/>
      <c r="C252" s="266"/>
      <c r="D252" s="266"/>
      <c r="E252" s="266"/>
      <c r="F252" s="266"/>
      <c r="G252" s="266"/>
      <c r="H252" s="266"/>
      <c r="I252" s="266"/>
      <c r="J252" s="266"/>
      <c r="K252" s="266"/>
      <c r="L252" s="266"/>
      <c r="M252" s="266"/>
      <c r="N252" s="266"/>
      <c r="O252" s="266"/>
      <c r="P252" s="266"/>
      <c r="Q252" s="266"/>
      <c r="R252" s="266"/>
      <c r="S252" s="266"/>
      <c r="T252" s="266"/>
      <c r="U252" s="266"/>
      <c r="V252" s="266"/>
      <c r="W252" s="266"/>
      <c r="X252" s="267"/>
      <c r="Y252" s="267"/>
      <c r="Z252" s="267"/>
      <c r="AA252" s="268"/>
    </row>
    <row r="253" spans="1:28" ht="20.2" customHeight="1" thickTop="1" thickBot="1" x14ac:dyDescent="0.5">
      <c r="A253" s="36"/>
      <c r="B253" s="37" t="s">
        <v>7</v>
      </c>
      <c r="C253" s="37" t="s">
        <v>8</v>
      </c>
      <c r="D253" s="37" t="s">
        <v>9</v>
      </c>
      <c r="E253" s="37" t="s">
        <v>10</v>
      </c>
      <c r="F253" s="37" t="s">
        <v>11</v>
      </c>
      <c r="G253" s="37" t="s">
        <v>12</v>
      </c>
      <c r="H253" s="37" t="s">
        <v>13</v>
      </c>
      <c r="I253" s="37" t="s">
        <v>14</v>
      </c>
      <c r="J253" s="37" t="s">
        <v>15</v>
      </c>
      <c r="K253" s="37" t="s">
        <v>16</v>
      </c>
      <c r="L253" s="37" t="s">
        <v>17</v>
      </c>
      <c r="M253" s="37" t="s">
        <v>18</v>
      </c>
      <c r="N253" s="37" t="s">
        <v>19</v>
      </c>
      <c r="O253" s="37" t="s">
        <v>20</v>
      </c>
      <c r="P253" s="37" t="s">
        <v>21</v>
      </c>
      <c r="Q253" s="37" t="s">
        <v>22</v>
      </c>
      <c r="R253" s="37" t="s">
        <v>23</v>
      </c>
      <c r="S253" s="37" t="s">
        <v>24</v>
      </c>
      <c r="T253" s="37" t="s">
        <v>25</v>
      </c>
      <c r="U253" s="37" t="s">
        <v>26</v>
      </c>
      <c r="V253" s="37" t="s">
        <v>27</v>
      </c>
      <c r="W253" s="37" t="s">
        <v>28</v>
      </c>
      <c r="X253" s="37" t="s">
        <v>29</v>
      </c>
      <c r="Y253" s="37" t="s">
        <v>30</v>
      </c>
      <c r="Z253" s="135" t="s">
        <v>136</v>
      </c>
      <c r="AA253" s="136" t="s">
        <v>137</v>
      </c>
    </row>
    <row r="254" spans="1:28" ht="20.2" customHeight="1" thickTop="1" x14ac:dyDescent="0.45">
      <c r="A254" s="36" t="s">
        <v>52</v>
      </c>
      <c r="B254" s="51">
        <v>0</v>
      </c>
      <c r="C254" s="51">
        <v>0</v>
      </c>
      <c r="D254" s="51">
        <v>0</v>
      </c>
      <c r="E254" s="51">
        <v>0</v>
      </c>
      <c r="F254" s="51">
        <v>0</v>
      </c>
      <c r="G254" s="51">
        <v>0</v>
      </c>
      <c r="H254" s="51">
        <v>0</v>
      </c>
      <c r="I254" s="51">
        <v>0</v>
      </c>
      <c r="J254" s="51">
        <v>0</v>
      </c>
      <c r="K254" s="51">
        <v>0</v>
      </c>
      <c r="L254" s="51">
        <v>0</v>
      </c>
      <c r="M254" s="51">
        <v>0</v>
      </c>
      <c r="N254" s="51">
        <v>0</v>
      </c>
      <c r="O254" s="51">
        <v>0</v>
      </c>
      <c r="P254" s="51">
        <v>0</v>
      </c>
      <c r="Q254" s="51">
        <v>0</v>
      </c>
      <c r="R254" s="51">
        <v>0</v>
      </c>
      <c r="S254" s="51">
        <v>0</v>
      </c>
      <c r="T254" s="51">
        <v>0</v>
      </c>
      <c r="U254" s="90" t="s">
        <v>80</v>
      </c>
      <c r="V254" s="90" t="s">
        <v>80</v>
      </c>
      <c r="W254" s="90" t="s">
        <v>80</v>
      </c>
      <c r="X254" s="90" t="s">
        <v>80</v>
      </c>
      <c r="Y254" s="90">
        <v>0</v>
      </c>
      <c r="Z254" s="140">
        <v>0</v>
      </c>
      <c r="AA254" s="133">
        <v>0</v>
      </c>
    </row>
    <row r="255" spans="1:28" ht="20.2" customHeight="1" x14ac:dyDescent="0.45">
      <c r="A255" s="36" t="s">
        <v>53</v>
      </c>
      <c r="B255" s="41">
        <v>455</v>
      </c>
      <c r="C255" s="41">
        <v>432</v>
      </c>
      <c r="D255" s="41">
        <v>433</v>
      </c>
      <c r="E255" s="41">
        <v>491</v>
      </c>
      <c r="F255" s="41">
        <v>534</v>
      </c>
      <c r="G255" s="41">
        <v>494</v>
      </c>
      <c r="H255" s="41">
        <v>525</v>
      </c>
      <c r="I255" s="41">
        <v>525</v>
      </c>
      <c r="J255" s="41">
        <v>621</v>
      </c>
      <c r="K255" s="41">
        <v>613</v>
      </c>
      <c r="L255" s="41">
        <v>604</v>
      </c>
      <c r="M255" s="41">
        <v>506</v>
      </c>
      <c r="N255" s="41">
        <v>450</v>
      </c>
      <c r="O255" s="41">
        <v>391</v>
      </c>
      <c r="P255" s="41">
        <v>411</v>
      </c>
      <c r="Q255" s="41">
        <v>385</v>
      </c>
      <c r="R255" s="41">
        <v>354</v>
      </c>
      <c r="S255" s="51">
        <v>352</v>
      </c>
      <c r="T255" s="51">
        <v>333</v>
      </c>
      <c r="U255" s="51">
        <v>347</v>
      </c>
      <c r="V255" s="39">
        <v>314</v>
      </c>
      <c r="W255" s="39">
        <v>243</v>
      </c>
      <c r="X255" s="39">
        <v>233</v>
      </c>
      <c r="Y255" s="39">
        <v>226</v>
      </c>
      <c r="Z255" s="128">
        <v>260</v>
      </c>
      <c r="AA255" s="137">
        <v>276</v>
      </c>
    </row>
    <row r="256" spans="1:28" ht="20.2" customHeight="1" x14ac:dyDescent="0.45">
      <c r="A256" s="36" t="s">
        <v>54</v>
      </c>
      <c r="B256" s="41">
        <v>912</v>
      </c>
      <c r="C256" s="41">
        <v>945</v>
      </c>
      <c r="D256" s="41">
        <v>859</v>
      </c>
      <c r="E256" s="41">
        <v>822</v>
      </c>
      <c r="F256" s="41">
        <v>781</v>
      </c>
      <c r="G256" s="41">
        <v>805</v>
      </c>
      <c r="H256" s="41">
        <v>801</v>
      </c>
      <c r="I256" s="41">
        <v>751</v>
      </c>
      <c r="J256" s="41">
        <v>834</v>
      </c>
      <c r="K256" s="41">
        <v>871</v>
      </c>
      <c r="L256" s="41">
        <v>824</v>
      </c>
      <c r="M256" s="41">
        <v>813</v>
      </c>
      <c r="N256" s="41">
        <v>724</v>
      </c>
      <c r="O256" s="41">
        <v>661</v>
      </c>
      <c r="P256" s="41">
        <v>644</v>
      </c>
      <c r="Q256" s="41">
        <v>617</v>
      </c>
      <c r="R256" s="41">
        <v>642</v>
      </c>
      <c r="S256" s="51">
        <v>579</v>
      </c>
      <c r="T256" s="51">
        <v>617</v>
      </c>
      <c r="U256" s="51">
        <v>577</v>
      </c>
      <c r="V256" s="39">
        <v>509</v>
      </c>
      <c r="W256" s="39">
        <v>555</v>
      </c>
      <c r="X256" s="39">
        <v>725</v>
      </c>
      <c r="Y256" s="39">
        <v>1150</v>
      </c>
      <c r="Z256" s="128">
        <v>1493</v>
      </c>
      <c r="AA256" s="137">
        <v>1747</v>
      </c>
    </row>
    <row r="257" spans="1:27" ht="20.2" customHeight="1" x14ac:dyDescent="0.45">
      <c r="A257" s="36" t="s">
        <v>55</v>
      </c>
      <c r="B257" s="41">
        <v>91</v>
      </c>
      <c r="C257" s="41">
        <v>103</v>
      </c>
      <c r="D257" s="41">
        <v>109</v>
      </c>
      <c r="E257" s="41">
        <v>106</v>
      </c>
      <c r="F257" s="41">
        <v>139</v>
      </c>
      <c r="G257" s="41">
        <v>144</v>
      </c>
      <c r="H257" s="41">
        <v>185</v>
      </c>
      <c r="I257" s="41">
        <v>186</v>
      </c>
      <c r="J257" s="41">
        <v>201</v>
      </c>
      <c r="K257" s="41">
        <v>236</v>
      </c>
      <c r="L257" s="41">
        <v>228</v>
      </c>
      <c r="M257" s="41">
        <v>251</v>
      </c>
      <c r="N257" s="41">
        <v>251</v>
      </c>
      <c r="O257" s="41">
        <v>225</v>
      </c>
      <c r="P257" s="41">
        <v>224</v>
      </c>
      <c r="Q257" s="41">
        <v>181</v>
      </c>
      <c r="R257" s="41">
        <v>208</v>
      </c>
      <c r="S257" s="51">
        <v>210</v>
      </c>
      <c r="T257" s="51">
        <v>219</v>
      </c>
      <c r="U257" s="51">
        <v>205</v>
      </c>
      <c r="V257" s="39">
        <v>214</v>
      </c>
      <c r="W257" s="39">
        <v>228</v>
      </c>
      <c r="X257" s="39">
        <v>281</v>
      </c>
      <c r="Y257" s="39">
        <v>312</v>
      </c>
      <c r="Z257" s="128">
        <v>266</v>
      </c>
      <c r="AA257" s="137">
        <v>223</v>
      </c>
    </row>
    <row r="258" spans="1:27" ht="20.2" customHeight="1" x14ac:dyDescent="0.45">
      <c r="A258" s="36" t="s">
        <v>56</v>
      </c>
      <c r="B258" s="41">
        <v>97</v>
      </c>
      <c r="C258" s="41">
        <v>86</v>
      </c>
      <c r="D258" s="41">
        <v>107</v>
      </c>
      <c r="E258" s="41">
        <v>133</v>
      </c>
      <c r="F258" s="41">
        <v>169</v>
      </c>
      <c r="G258" s="41">
        <v>86</v>
      </c>
      <c r="H258" s="41">
        <v>100</v>
      </c>
      <c r="I258" s="41">
        <v>33</v>
      </c>
      <c r="J258" s="41">
        <v>19</v>
      </c>
      <c r="K258" s="41">
        <v>20</v>
      </c>
      <c r="L258" s="41">
        <v>26</v>
      </c>
      <c r="M258" s="41">
        <v>28</v>
      </c>
      <c r="N258" s="41">
        <v>20</v>
      </c>
      <c r="O258" s="41">
        <v>20</v>
      </c>
      <c r="P258" s="41">
        <v>12</v>
      </c>
      <c r="Q258" s="41">
        <v>8</v>
      </c>
      <c r="R258" s="41">
        <v>4</v>
      </c>
      <c r="S258" s="51">
        <v>6</v>
      </c>
      <c r="T258" s="51">
        <v>5</v>
      </c>
      <c r="U258" s="51">
        <v>5</v>
      </c>
      <c r="V258" s="39">
        <v>5</v>
      </c>
      <c r="W258" s="39">
        <v>11</v>
      </c>
      <c r="X258" s="39">
        <v>9</v>
      </c>
      <c r="Y258" s="39">
        <v>26</v>
      </c>
      <c r="Z258" s="128">
        <v>28</v>
      </c>
      <c r="AA258" s="137">
        <v>24</v>
      </c>
    </row>
    <row r="259" spans="1:27" ht="20.2" customHeight="1" x14ac:dyDescent="0.45">
      <c r="A259" s="36" t="s">
        <v>57</v>
      </c>
      <c r="B259" s="41">
        <v>142</v>
      </c>
      <c r="C259" s="41">
        <v>132</v>
      </c>
      <c r="D259" s="41">
        <v>158</v>
      </c>
      <c r="E259" s="41">
        <v>181</v>
      </c>
      <c r="F259" s="41">
        <v>275</v>
      </c>
      <c r="G259" s="41">
        <v>290</v>
      </c>
      <c r="H259" s="41">
        <v>285</v>
      </c>
      <c r="I259" s="41">
        <v>322</v>
      </c>
      <c r="J259" s="41">
        <v>367</v>
      </c>
      <c r="K259" s="41">
        <v>349</v>
      </c>
      <c r="L259" s="41">
        <v>361</v>
      </c>
      <c r="M259" s="41">
        <v>396</v>
      </c>
      <c r="N259" s="41">
        <v>428</v>
      </c>
      <c r="O259" s="41">
        <v>384</v>
      </c>
      <c r="P259" s="41">
        <v>378</v>
      </c>
      <c r="Q259" s="41">
        <v>366</v>
      </c>
      <c r="R259" s="41">
        <v>388</v>
      </c>
      <c r="S259" s="51">
        <v>378</v>
      </c>
      <c r="T259" s="51">
        <v>339</v>
      </c>
      <c r="U259" s="51">
        <v>353</v>
      </c>
      <c r="V259" s="39">
        <v>383</v>
      </c>
      <c r="W259" s="39">
        <v>354</v>
      </c>
      <c r="X259" s="39">
        <v>349</v>
      </c>
      <c r="Y259" s="39">
        <v>305</v>
      </c>
      <c r="Z259" s="128">
        <v>268</v>
      </c>
      <c r="AA259" s="137">
        <v>237</v>
      </c>
    </row>
    <row r="260" spans="1:27" ht="20.2" customHeight="1" x14ac:dyDescent="0.45">
      <c r="A260" s="36" t="s">
        <v>58</v>
      </c>
      <c r="B260" s="41">
        <v>0</v>
      </c>
      <c r="C260" s="41">
        <v>0</v>
      </c>
      <c r="D260" s="41">
        <v>0</v>
      </c>
      <c r="E260" s="41">
        <v>0</v>
      </c>
      <c r="F260" s="41">
        <v>0</v>
      </c>
      <c r="G260" s="41">
        <v>0</v>
      </c>
      <c r="H260" s="41">
        <v>0</v>
      </c>
      <c r="I260" s="41">
        <v>0</v>
      </c>
      <c r="J260" s="41">
        <v>0</v>
      </c>
      <c r="K260" s="41">
        <v>0</v>
      </c>
      <c r="L260" s="41">
        <v>0</v>
      </c>
      <c r="M260" s="41">
        <v>0</v>
      </c>
      <c r="N260" s="41">
        <v>0</v>
      </c>
      <c r="O260" s="41">
        <v>0</v>
      </c>
      <c r="P260" s="41">
        <v>0</v>
      </c>
      <c r="Q260" s="41">
        <v>0</v>
      </c>
      <c r="R260" s="41">
        <v>0</v>
      </c>
      <c r="S260" s="51">
        <v>0</v>
      </c>
      <c r="T260" s="51">
        <v>0</v>
      </c>
      <c r="U260" s="51">
        <v>0</v>
      </c>
      <c r="V260" s="39">
        <v>0</v>
      </c>
      <c r="W260" s="39">
        <v>0</v>
      </c>
      <c r="X260" s="39">
        <v>1</v>
      </c>
      <c r="Y260" s="39">
        <v>0</v>
      </c>
      <c r="Z260" s="128">
        <v>0</v>
      </c>
      <c r="AA260" s="129">
        <v>0</v>
      </c>
    </row>
    <row r="261" spans="1:27" ht="20.2" customHeight="1" x14ac:dyDescent="0.45">
      <c r="A261" s="36" t="s">
        <v>59</v>
      </c>
      <c r="B261" s="41">
        <v>738</v>
      </c>
      <c r="C261" s="41">
        <v>703</v>
      </c>
      <c r="D261" s="41">
        <v>552</v>
      </c>
      <c r="E261" s="41">
        <v>422</v>
      </c>
      <c r="F261" s="41">
        <v>445</v>
      </c>
      <c r="G261" s="41">
        <v>508</v>
      </c>
      <c r="H261" s="41">
        <v>502</v>
      </c>
      <c r="I261" s="41">
        <v>569</v>
      </c>
      <c r="J261" s="41">
        <v>599</v>
      </c>
      <c r="K261" s="41">
        <v>661</v>
      </c>
      <c r="L261" s="41">
        <v>687</v>
      </c>
      <c r="M261" s="41">
        <v>699</v>
      </c>
      <c r="N261" s="41">
        <v>791</v>
      </c>
      <c r="O261" s="41">
        <v>847</v>
      </c>
      <c r="P261" s="41">
        <v>818</v>
      </c>
      <c r="Q261" s="41">
        <v>758</v>
      </c>
      <c r="R261" s="41">
        <v>773</v>
      </c>
      <c r="S261" s="51">
        <v>750</v>
      </c>
      <c r="T261" s="51">
        <v>768</v>
      </c>
      <c r="U261" s="51">
        <v>758</v>
      </c>
      <c r="V261" s="39">
        <v>836</v>
      </c>
      <c r="W261" s="39">
        <v>920</v>
      </c>
      <c r="X261" s="39">
        <v>928</v>
      </c>
      <c r="Y261" s="39">
        <v>890</v>
      </c>
      <c r="Z261" s="128">
        <v>912</v>
      </c>
      <c r="AA261" s="137">
        <v>885</v>
      </c>
    </row>
    <row r="262" spans="1:27" ht="20.2" customHeight="1" x14ac:dyDescent="0.45">
      <c r="A262" s="36" t="s">
        <v>60</v>
      </c>
      <c r="B262" s="41">
        <v>169</v>
      </c>
      <c r="C262" s="41">
        <v>172</v>
      </c>
      <c r="D262" s="41">
        <v>187</v>
      </c>
      <c r="E262" s="41">
        <v>221</v>
      </c>
      <c r="F262" s="41">
        <v>375</v>
      </c>
      <c r="G262" s="41">
        <v>368</v>
      </c>
      <c r="H262" s="41">
        <v>327</v>
      </c>
      <c r="I262" s="41">
        <v>295</v>
      </c>
      <c r="J262" s="41">
        <v>306</v>
      </c>
      <c r="K262" s="41">
        <v>295</v>
      </c>
      <c r="L262" s="41">
        <v>268</v>
      </c>
      <c r="M262" s="41">
        <v>268</v>
      </c>
      <c r="N262" s="41">
        <v>263</v>
      </c>
      <c r="O262" s="41">
        <v>236</v>
      </c>
      <c r="P262" s="41">
        <v>181</v>
      </c>
      <c r="Q262" s="41">
        <v>104</v>
      </c>
      <c r="R262" s="41">
        <v>45</v>
      </c>
      <c r="S262" s="51">
        <v>33</v>
      </c>
      <c r="T262" s="51">
        <v>12</v>
      </c>
      <c r="U262" s="51">
        <v>3</v>
      </c>
      <c r="V262" s="39">
        <v>2</v>
      </c>
      <c r="W262" s="39">
        <v>1</v>
      </c>
      <c r="X262" s="39">
        <v>1</v>
      </c>
      <c r="Y262" s="39">
        <v>0</v>
      </c>
      <c r="Z262" s="128">
        <v>0</v>
      </c>
      <c r="AA262" s="129">
        <v>5</v>
      </c>
    </row>
    <row r="263" spans="1:27" ht="20.2" customHeight="1" x14ac:dyDescent="0.45">
      <c r="A263" s="36" t="s">
        <v>61</v>
      </c>
      <c r="B263" s="51">
        <v>0</v>
      </c>
      <c r="C263" s="51">
        <v>0</v>
      </c>
      <c r="D263" s="51">
        <v>0</v>
      </c>
      <c r="E263" s="51">
        <v>0</v>
      </c>
      <c r="F263" s="51">
        <v>0</v>
      </c>
      <c r="G263" s="51">
        <v>0</v>
      </c>
      <c r="H263" s="51">
        <v>0</v>
      </c>
      <c r="I263" s="51">
        <v>0</v>
      </c>
      <c r="J263" s="51">
        <v>0</v>
      </c>
      <c r="K263" s="51">
        <v>0</v>
      </c>
      <c r="L263" s="51">
        <v>0</v>
      </c>
      <c r="M263" s="51">
        <v>0</v>
      </c>
      <c r="N263" s="51">
        <v>0</v>
      </c>
      <c r="O263" s="51">
        <v>0</v>
      </c>
      <c r="P263" s="51">
        <v>0</v>
      </c>
      <c r="Q263" s="51">
        <v>0</v>
      </c>
      <c r="R263" s="51">
        <v>0</v>
      </c>
      <c r="S263" s="51">
        <v>0</v>
      </c>
      <c r="T263" s="51">
        <v>0</v>
      </c>
      <c r="U263" s="51">
        <v>0</v>
      </c>
      <c r="V263" s="39">
        <v>2</v>
      </c>
      <c r="W263" s="39">
        <v>1</v>
      </c>
      <c r="X263" s="39">
        <v>4</v>
      </c>
      <c r="Y263" s="39">
        <v>0</v>
      </c>
      <c r="Z263" s="128">
        <v>6</v>
      </c>
      <c r="AA263" s="129">
        <v>9</v>
      </c>
    </row>
    <row r="264" spans="1:27" ht="20.2" customHeight="1" x14ac:dyDescent="0.45">
      <c r="A264" s="36" t="s">
        <v>85</v>
      </c>
      <c r="B264" s="51">
        <v>0</v>
      </c>
      <c r="C264" s="51">
        <v>0</v>
      </c>
      <c r="D264" s="51">
        <v>0</v>
      </c>
      <c r="E264" s="51">
        <v>0</v>
      </c>
      <c r="F264" s="51">
        <v>0</v>
      </c>
      <c r="G264" s="51">
        <v>0</v>
      </c>
      <c r="H264" s="51">
        <v>0</v>
      </c>
      <c r="I264" s="51">
        <v>0</v>
      </c>
      <c r="J264" s="41">
        <v>1</v>
      </c>
      <c r="K264" s="41">
        <v>33</v>
      </c>
      <c r="L264" s="41">
        <v>51</v>
      </c>
      <c r="M264" s="41">
        <v>70</v>
      </c>
      <c r="N264" s="41">
        <v>76</v>
      </c>
      <c r="O264" s="41">
        <v>91</v>
      </c>
      <c r="P264" s="41">
        <v>89</v>
      </c>
      <c r="Q264" s="41">
        <v>82</v>
      </c>
      <c r="R264" s="41">
        <v>83</v>
      </c>
      <c r="S264" s="51">
        <v>87</v>
      </c>
      <c r="T264" s="51">
        <v>98</v>
      </c>
      <c r="U264" s="51">
        <v>100</v>
      </c>
      <c r="V264" s="39">
        <v>87</v>
      </c>
      <c r="W264" s="39">
        <v>94</v>
      </c>
      <c r="X264" s="39">
        <v>84</v>
      </c>
      <c r="Y264" s="39">
        <v>78</v>
      </c>
      <c r="Z264" s="128">
        <v>77</v>
      </c>
      <c r="AA264" s="137">
        <v>79</v>
      </c>
    </row>
    <row r="265" spans="1:27" ht="20.2" customHeight="1" x14ac:dyDescent="0.45">
      <c r="A265" s="36" t="s">
        <v>63</v>
      </c>
      <c r="B265" s="51">
        <v>0</v>
      </c>
      <c r="C265" s="51">
        <v>0</v>
      </c>
      <c r="D265" s="51">
        <v>0</v>
      </c>
      <c r="E265" s="51">
        <v>0</v>
      </c>
      <c r="F265" s="51">
        <v>0</v>
      </c>
      <c r="G265" s="41">
        <v>5</v>
      </c>
      <c r="H265" s="41">
        <v>8</v>
      </c>
      <c r="I265" s="41">
        <v>27</v>
      </c>
      <c r="J265" s="41">
        <v>46</v>
      </c>
      <c r="K265" s="41">
        <v>85</v>
      </c>
      <c r="L265" s="41">
        <v>105</v>
      </c>
      <c r="M265" s="41">
        <v>148</v>
      </c>
      <c r="N265" s="41">
        <v>181</v>
      </c>
      <c r="O265" s="41">
        <v>218</v>
      </c>
      <c r="P265" s="41">
        <v>265</v>
      </c>
      <c r="Q265" s="41">
        <v>304</v>
      </c>
      <c r="R265" s="41">
        <v>362</v>
      </c>
      <c r="S265" s="51">
        <v>402</v>
      </c>
      <c r="T265" s="51">
        <v>335</v>
      </c>
      <c r="U265" s="51">
        <v>294</v>
      </c>
      <c r="V265" s="39">
        <v>256</v>
      </c>
      <c r="W265" s="39">
        <v>267</v>
      </c>
      <c r="X265" s="39">
        <v>261</v>
      </c>
      <c r="Y265" s="39">
        <v>259</v>
      </c>
      <c r="Z265" s="128">
        <v>280</v>
      </c>
      <c r="AA265" s="137">
        <v>242</v>
      </c>
    </row>
    <row r="266" spans="1:27" ht="20.2" customHeight="1" x14ac:dyDescent="0.45">
      <c r="A266" s="36" t="s">
        <v>64</v>
      </c>
      <c r="B266" s="41">
        <v>1147</v>
      </c>
      <c r="C266" s="41">
        <v>1212</v>
      </c>
      <c r="D266" s="41">
        <v>1380</v>
      </c>
      <c r="E266" s="41">
        <v>1321</v>
      </c>
      <c r="F266" s="41">
        <v>1271</v>
      </c>
      <c r="G266" s="41">
        <v>1294</v>
      </c>
      <c r="H266" s="41">
        <v>1181</v>
      </c>
      <c r="I266" s="41">
        <v>1268</v>
      </c>
      <c r="J266" s="41">
        <v>1307</v>
      </c>
      <c r="K266" s="41">
        <v>1373</v>
      </c>
      <c r="L266" s="41">
        <v>1427</v>
      </c>
      <c r="M266" s="41">
        <v>1515</v>
      </c>
      <c r="N266" s="41">
        <v>1475</v>
      </c>
      <c r="O266" s="41">
        <v>1420</v>
      </c>
      <c r="P266" s="41">
        <v>1417</v>
      </c>
      <c r="Q266" s="41">
        <v>1324</v>
      </c>
      <c r="R266" s="41">
        <v>1298</v>
      </c>
      <c r="S266" s="51">
        <v>1145</v>
      </c>
      <c r="T266" s="51">
        <v>1134</v>
      </c>
      <c r="U266" s="51">
        <v>1313</v>
      </c>
      <c r="V266" s="39">
        <v>1305</v>
      </c>
      <c r="W266" s="39">
        <v>1390</v>
      </c>
      <c r="X266" s="39">
        <v>1518</v>
      </c>
      <c r="Y266" s="39">
        <v>1536</v>
      </c>
      <c r="Z266" s="128">
        <v>1493</v>
      </c>
      <c r="AA266" s="137">
        <v>1730</v>
      </c>
    </row>
    <row r="267" spans="1:27" ht="20.2" customHeight="1" x14ac:dyDescent="0.45">
      <c r="A267" s="36" t="s">
        <v>65</v>
      </c>
      <c r="B267" s="41">
        <v>413</v>
      </c>
      <c r="C267" s="41">
        <v>431</v>
      </c>
      <c r="D267" s="41">
        <v>374</v>
      </c>
      <c r="E267" s="41">
        <v>358</v>
      </c>
      <c r="F267" s="41">
        <v>378</v>
      </c>
      <c r="G267" s="41">
        <v>385</v>
      </c>
      <c r="H267" s="41">
        <v>353</v>
      </c>
      <c r="I267" s="41">
        <v>380</v>
      </c>
      <c r="J267" s="41">
        <v>343</v>
      </c>
      <c r="K267" s="41">
        <v>353</v>
      </c>
      <c r="L267" s="41">
        <v>369</v>
      </c>
      <c r="M267" s="41">
        <v>388</v>
      </c>
      <c r="N267" s="41">
        <v>435</v>
      </c>
      <c r="O267" s="41">
        <v>450</v>
      </c>
      <c r="P267" s="41">
        <v>422</v>
      </c>
      <c r="Q267" s="41">
        <v>459</v>
      </c>
      <c r="R267" s="41">
        <v>603</v>
      </c>
      <c r="S267" s="51">
        <v>729</v>
      </c>
      <c r="T267" s="51">
        <v>717</v>
      </c>
      <c r="U267" s="51">
        <v>811</v>
      </c>
      <c r="V267" s="39">
        <v>951</v>
      </c>
      <c r="W267" s="39">
        <v>1125</v>
      </c>
      <c r="X267" s="39">
        <v>1120</v>
      </c>
      <c r="Y267" s="39">
        <v>1098</v>
      </c>
      <c r="Z267" s="128">
        <v>1257</v>
      </c>
      <c r="AA267" s="137">
        <v>1389</v>
      </c>
    </row>
    <row r="268" spans="1:27" ht="20.2" customHeight="1" x14ac:dyDescent="0.45">
      <c r="A268" s="118" t="s">
        <v>66</v>
      </c>
      <c r="B268" s="41">
        <v>19</v>
      </c>
      <c r="C268" s="41">
        <v>82</v>
      </c>
      <c r="D268" s="41">
        <v>112</v>
      </c>
      <c r="E268" s="41">
        <v>123</v>
      </c>
      <c r="F268" s="41">
        <v>139</v>
      </c>
      <c r="G268" s="41">
        <v>208</v>
      </c>
      <c r="H268" s="41">
        <v>320</v>
      </c>
      <c r="I268" s="41">
        <v>380</v>
      </c>
      <c r="J268" s="41">
        <v>424</v>
      </c>
      <c r="K268" s="41">
        <v>449</v>
      </c>
      <c r="L268" s="41">
        <v>353</v>
      </c>
      <c r="M268" s="41">
        <v>367</v>
      </c>
      <c r="N268" s="41">
        <v>354</v>
      </c>
      <c r="O268" s="41">
        <v>374</v>
      </c>
      <c r="P268" s="41">
        <v>366</v>
      </c>
      <c r="Q268" s="41">
        <v>398</v>
      </c>
      <c r="R268" s="41">
        <v>363</v>
      </c>
      <c r="S268" s="51">
        <v>332</v>
      </c>
      <c r="T268" s="51">
        <v>350</v>
      </c>
      <c r="U268" s="51">
        <v>354</v>
      </c>
      <c r="V268" s="39">
        <v>327</v>
      </c>
      <c r="W268" s="39">
        <v>305</v>
      </c>
      <c r="X268" s="39">
        <v>258</v>
      </c>
      <c r="Y268" s="39">
        <v>293</v>
      </c>
      <c r="Z268" s="128">
        <v>268</v>
      </c>
      <c r="AA268" s="137">
        <v>286</v>
      </c>
    </row>
    <row r="269" spans="1:27" ht="20.2" customHeight="1" x14ac:dyDescent="0.45">
      <c r="A269" s="36" t="s">
        <v>67</v>
      </c>
      <c r="B269" s="41">
        <v>2340</v>
      </c>
      <c r="C269" s="41">
        <v>2426</v>
      </c>
      <c r="D269" s="41">
        <v>2563</v>
      </c>
      <c r="E269" s="41">
        <v>2458</v>
      </c>
      <c r="F269" s="41">
        <v>2292</v>
      </c>
      <c r="G269" s="41">
        <v>2072</v>
      </c>
      <c r="H269" s="41">
        <v>1880</v>
      </c>
      <c r="I269" s="41">
        <v>1969</v>
      </c>
      <c r="J269" s="41">
        <v>1875</v>
      </c>
      <c r="K269" s="41">
        <v>1979</v>
      </c>
      <c r="L269" s="41">
        <v>1793</v>
      </c>
      <c r="M269" s="41">
        <v>1742</v>
      </c>
      <c r="N269" s="41">
        <v>1630</v>
      </c>
      <c r="O269" s="41">
        <v>1489</v>
      </c>
      <c r="P269" s="41">
        <v>1450</v>
      </c>
      <c r="Q269" s="41">
        <v>1394</v>
      </c>
      <c r="R269" s="41">
        <v>1418</v>
      </c>
      <c r="S269" s="51">
        <v>1440</v>
      </c>
      <c r="T269" s="51">
        <v>1446</v>
      </c>
      <c r="U269" s="51">
        <v>1538</v>
      </c>
      <c r="V269" s="39">
        <v>1538</v>
      </c>
      <c r="W269" s="39">
        <v>1582</v>
      </c>
      <c r="X269" s="39">
        <v>1518</v>
      </c>
      <c r="Y269" s="39">
        <v>1473</v>
      </c>
      <c r="Z269" s="128">
        <v>1461</v>
      </c>
      <c r="AA269" s="137">
        <v>1464</v>
      </c>
    </row>
    <row r="270" spans="1:27" ht="20.2" customHeight="1" x14ac:dyDescent="0.45">
      <c r="A270" s="36" t="s">
        <v>68</v>
      </c>
      <c r="B270" s="41">
        <v>37</v>
      </c>
      <c r="C270" s="41">
        <v>42</v>
      </c>
      <c r="D270" s="41">
        <v>48</v>
      </c>
      <c r="E270" s="41">
        <v>41</v>
      </c>
      <c r="F270" s="41">
        <v>40</v>
      </c>
      <c r="G270" s="41">
        <v>50</v>
      </c>
      <c r="H270" s="41">
        <v>57</v>
      </c>
      <c r="I270" s="41">
        <v>62</v>
      </c>
      <c r="J270" s="41">
        <v>61</v>
      </c>
      <c r="K270" s="41">
        <v>60</v>
      </c>
      <c r="L270" s="41">
        <v>69</v>
      </c>
      <c r="M270" s="41">
        <v>63</v>
      </c>
      <c r="N270" s="41">
        <v>61</v>
      </c>
      <c r="O270" s="41">
        <v>63</v>
      </c>
      <c r="P270" s="41">
        <v>73</v>
      </c>
      <c r="Q270" s="41">
        <v>110</v>
      </c>
      <c r="R270" s="41">
        <v>136</v>
      </c>
      <c r="S270" s="51">
        <v>140</v>
      </c>
      <c r="T270" s="51">
        <v>146</v>
      </c>
      <c r="U270" s="51">
        <v>161</v>
      </c>
      <c r="V270" s="39">
        <v>154</v>
      </c>
      <c r="W270" s="39">
        <v>177</v>
      </c>
      <c r="X270" s="39">
        <v>171</v>
      </c>
      <c r="Y270" s="39">
        <v>193</v>
      </c>
      <c r="Z270" s="128">
        <v>194</v>
      </c>
      <c r="AA270" s="137">
        <v>178</v>
      </c>
    </row>
    <row r="271" spans="1:27" ht="20.2" customHeight="1" x14ac:dyDescent="0.45">
      <c r="A271" s="36" t="s">
        <v>69</v>
      </c>
      <c r="B271" s="41">
        <v>0</v>
      </c>
      <c r="C271" s="41">
        <v>0</v>
      </c>
      <c r="D271" s="41">
        <v>0</v>
      </c>
      <c r="E271" s="41">
        <v>0</v>
      </c>
      <c r="F271" s="41">
        <v>0</v>
      </c>
      <c r="G271" s="41">
        <v>0</v>
      </c>
      <c r="H271" s="41">
        <v>0</v>
      </c>
      <c r="I271" s="41">
        <v>0</v>
      </c>
      <c r="J271" s="41">
        <v>0</v>
      </c>
      <c r="K271" s="41">
        <v>0</v>
      </c>
      <c r="L271" s="41">
        <v>0</v>
      </c>
      <c r="M271" s="41">
        <v>0</v>
      </c>
      <c r="N271" s="41">
        <v>0</v>
      </c>
      <c r="O271" s="41">
        <v>0</v>
      </c>
      <c r="P271" s="41">
        <v>0</v>
      </c>
      <c r="Q271" s="41">
        <v>0</v>
      </c>
      <c r="R271" s="41">
        <v>0</v>
      </c>
      <c r="S271" s="51">
        <v>0</v>
      </c>
      <c r="T271" s="51">
        <v>0</v>
      </c>
      <c r="U271" s="51">
        <v>0</v>
      </c>
      <c r="V271" s="39">
        <v>0</v>
      </c>
      <c r="W271" s="39">
        <v>0</v>
      </c>
      <c r="X271" s="39">
        <v>0</v>
      </c>
      <c r="Y271" s="39">
        <v>0</v>
      </c>
      <c r="Z271" s="128">
        <v>0</v>
      </c>
      <c r="AA271" s="138">
        <v>0</v>
      </c>
    </row>
    <row r="272" spans="1:27" ht="20.2" customHeight="1" x14ac:dyDescent="0.45">
      <c r="A272" s="36" t="s">
        <v>70</v>
      </c>
      <c r="B272" s="41">
        <v>399</v>
      </c>
      <c r="C272" s="41">
        <v>412</v>
      </c>
      <c r="D272" s="41">
        <v>468</v>
      </c>
      <c r="E272" s="41">
        <v>493</v>
      </c>
      <c r="F272" s="41">
        <v>528</v>
      </c>
      <c r="G272" s="41">
        <v>537</v>
      </c>
      <c r="H272" s="41">
        <v>595</v>
      </c>
      <c r="I272" s="41">
        <v>633</v>
      </c>
      <c r="J272" s="41">
        <v>698</v>
      </c>
      <c r="K272" s="41">
        <v>823</v>
      </c>
      <c r="L272" s="41">
        <v>933</v>
      </c>
      <c r="M272" s="41">
        <v>1165</v>
      </c>
      <c r="N272" s="41">
        <v>1280</v>
      </c>
      <c r="O272" s="41">
        <v>1340</v>
      </c>
      <c r="P272" s="41">
        <v>1276</v>
      </c>
      <c r="Q272" s="41">
        <v>1240</v>
      </c>
      <c r="R272" s="41">
        <v>1255</v>
      </c>
      <c r="S272" s="51">
        <v>1354</v>
      </c>
      <c r="T272" s="51">
        <v>1421</v>
      </c>
      <c r="U272" s="51">
        <v>1482</v>
      </c>
      <c r="V272" s="39">
        <v>1549</v>
      </c>
      <c r="W272" s="39">
        <v>1494</v>
      </c>
      <c r="X272" s="39">
        <v>1580</v>
      </c>
      <c r="Y272" s="39">
        <v>1580</v>
      </c>
      <c r="Z272" s="128">
        <v>1557</v>
      </c>
      <c r="AA272" s="137">
        <v>1553</v>
      </c>
    </row>
    <row r="273" spans="1:28" ht="20.2" customHeight="1" x14ac:dyDescent="0.45">
      <c r="A273" s="36" t="s">
        <v>71</v>
      </c>
      <c r="B273" s="41">
        <v>381</v>
      </c>
      <c r="C273" s="41">
        <v>343</v>
      </c>
      <c r="D273" s="41">
        <v>375</v>
      </c>
      <c r="E273" s="41">
        <v>436</v>
      </c>
      <c r="F273" s="41">
        <v>475</v>
      </c>
      <c r="G273" s="41">
        <v>481</v>
      </c>
      <c r="H273" s="41">
        <v>456</v>
      </c>
      <c r="I273" s="41">
        <v>506</v>
      </c>
      <c r="J273" s="41">
        <v>572</v>
      </c>
      <c r="K273" s="41">
        <v>549</v>
      </c>
      <c r="L273" s="41">
        <v>563</v>
      </c>
      <c r="M273" s="41">
        <v>598</v>
      </c>
      <c r="N273" s="41">
        <v>702</v>
      </c>
      <c r="O273" s="41">
        <v>632</v>
      </c>
      <c r="P273" s="41">
        <v>455</v>
      </c>
      <c r="Q273" s="41">
        <v>384</v>
      </c>
      <c r="R273" s="41">
        <v>396</v>
      </c>
      <c r="S273" s="51">
        <v>420</v>
      </c>
      <c r="T273" s="51">
        <v>491</v>
      </c>
      <c r="U273" s="51">
        <v>475</v>
      </c>
      <c r="V273" s="39">
        <v>531</v>
      </c>
      <c r="W273" s="39">
        <v>530</v>
      </c>
      <c r="X273" s="39">
        <v>481</v>
      </c>
      <c r="Y273" s="39">
        <v>425</v>
      </c>
      <c r="Z273" s="128">
        <v>398</v>
      </c>
      <c r="AA273" s="137">
        <v>402</v>
      </c>
    </row>
    <row r="274" spans="1:28" ht="20.2" customHeight="1" x14ac:dyDescent="0.45">
      <c r="A274" s="36" t="s">
        <v>72</v>
      </c>
      <c r="B274" s="41">
        <v>419</v>
      </c>
      <c r="C274" s="41">
        <v>432</v>
      </c>
      <c r="D274" s="41">
        <v>482</v>
      </c>
      <c r="E274" s="41">
        <v>512</v>
      </c>
      <c r="F274" s="41">
        <v>493</v>
      </c>
      <c r="G274" s="41">
        <v>511</v>
      </c>
      <c r="H274" s="41">
        <v>521</v>
      </c>
      <c r="I274" s="41">
        <v>537</v>
      </c>
      <c r="J274" s="41">
        <v>562</v>
      </c>
      <c r="K274" s="41">
        <v>621</v>
      </c>
      <c r="L274" s="41">
        <v>620</v>
      </c>
      <c r="M274" s="41">
        <v>650</v>
      </c>
      <c r="N274" s="41">
        <v>636</v>
      </c>
      <c r="O274" s="41">
        <v>605</v>
      </c>
      <c r="P274" s="41">
        <v>615</v>
      </c>
      <c r="Q274" s="41">
        <v>588</v>
      </c>
      <c r="R274" s="41">
        <v>640</v>
      </c>
      <c r="S274" s="51">
        <v>675</v>
      </c>
      <c r="T274" s="51">
        <v>805</v>
      </c>
      <c r="U274" s="51">
        <v>1057</v>
      </c>
      <c r="V274" s="39">
        <v>1233</v>
      </c>
      <c r="W274" s="39">
        <v>1215</v>
      </c>
      <c r="X274" s="39">
        <v>1124</v>
      </c>
      <c r="Y274" s="39">
        <v>1033</v>
      </c>
      <c r="Z274" s="128">
        <v>935</v>
      </c>
      <c r="AA274" s="137">
        <v>961</v>
      </c>
    </row>
    <row r="275" spans="1:28" ht="20.2" customHeight="1" x14ac:dyDescent="0.45">
      <c r="A275" s="36" t="s">
        <v>73</v>
      </c>
      <c r="B275" s="41">
        <v>205</v>
      </c>
      <c r="C275" s="41">
        <v>204</v>
      </c>
      <c r="D275" s="41">
        <v>229</v>
      </c>
      <c r="E275" s="41">
        <v>224</v>
      </c>
      <c r="F275" s="41">
        <v>198</v>
      </c>
      <c r="G275" s="41">
        <v>198</v>
      </c>
      <c r="H275" s="41">
        <v>172</v>
      </c>
      <c r="I275" s="41">
        <v>167</v>
      </c>
      <c r="J275" s="41">
        <v>161</v>
      </c>
      <c r="K275" s="41">
        <v>146</v>
      </c>
      <c r="L275" s="41">
        <v>141</v>
      </c>
      <c r="M275" s="41">
        <v>129</v>
      </c>
      <c r="N275" s="41">
        <v>100</v>
      </c>
      <c r="O275" s="41">
        <v>98</v>
      </c>
      <c r="P275" s="41">
        <v>128</v>
      </c>
      <c r="Q275" s="41">
        <v>116</v>
      </c>
      <c r="R275" s="41">
        <v>116</v>
      </c>
      <c r="S275" s="51">
        <v>102</v>
      </c>
      <c r="T275" s="51">
        <v>104</v>
      </c>
      <c r="U275" s="51">
        <v>82</v>
      </c>
      <c r="V275" s="39">
        <v>78</v>
      </c>
      <c r="W275" s="39">
        <v>11</v>
      </c>
      <c r="X275" s="39">
        <v>83</v>
      </c>
      <c r="Y275" s="39">
        <v>70</v>
      </c>
      <c r="Z275" s="128">
        <v>71</v>
      </c>
      <c r="AA275" s="137">
        <v>73</v>
      </c>
    </row>
    <row r="276" spans="1:28" ht="20.2" customHeight="1" x14ac:dyDescent="0.45">
      <c r="A276" s="36" t="s">
        <v>74</v>
      </c>
      <c r="B276" s="41">
        <v>1607</v>
      </c>
      <c r="C276" s="41">
        <v>1635</v>
      </c>
      <c r="D276" s="41">
        <v>1785</v>
      </c>
      <c r="E276" s="41">
        <v>1714</v>
      </c>
      <c r="F276" s="41">
        <v>1698</v>
      </c>
      <c r="G276" s="41">
        <v>1652</v>
      </c>
      <c r="H276" s="41">
        <v>1818</v>
      </c>
      <c r="I276" s="41">
        <v>2018</v>
      </c>
      <c r="J276" s="41">
        <v>2007</v>
      </c>
      <c r="K276" s="41">
        <v>2173</v>
      </c>
      <c r="L276" s="41">
        <v>2165</v>
      </c>
      <c r="M276" s="41">
        <v>2080</v>
      </c>
      <c r="N276" s="41">
        <v>2042</v>
      </c>
      <c r="O276" s="41">
        <v>1970</v>
      </c>
      <c r="P276" s="41">
        <v>1893</v>
      </c>
      <c r="Q276" s="41">
        <v>1846</v>
      </c>
      <c r="R276" s="41">
        <v>1701</v>
      </c>
      <c r="S276" s="51">
        <v>1564</v>
      </c>
      <c r="T276" s="51">
        <v>1565</v>
      </c>
      <c r="U276" s="51">
        <v>1585</v>
      </c>
      <c r="V276" s="39">
        <v>1681</v>
      </c>
      <c r="W276" s="39">
        <v>1778</v>
      </c>
      <c r="X276" s="39">
        <v>1617</v>
      </c>
      <c r="Y276" s="39">
        <v>1597</v>
      </c>
      <c r="Z276" s="128">
        <v>1698</v>
      </c>
      <c r="AA276" s="137">
        <v>1688</v>
      </c>
    </row>
    <row r="277" spans="1:28" ht="20.2" hidden="1" customHeight="1" x14ac:dyDescent="0.45">
      <c r="A277" s="36" t="s">
        <v>75</v>
      </c>
      <c r="B277" s="41">
        <v>6</v>
      </c>
      <c r="C277" s="41">
        <v>5</v>
      </c>
      <c r="D277" s="41">
        <v>1</v>
      </c>
      <c r="E277" s="41">
        <v>4</v>
      </c>
      <c r="F277" s="41">
        <v>6</v>
      </c>
      <c r="G277" s="41">
        <v>3</v>
      </c>
      <c r="H277" s="41">
        <v>4</v>
      </c>
      <c r="I277" s="41">
        <v>4</v>
      </c>
      <c r="J277" s="41">
        <v>3</v>
      </c>
      <c r="K277" s="41">
        <v>1</v>
      </c>
      <c r="L277" s="41">
        <v>1</v>
      </c>
      <c r="M277" s="41"/>
      <c r="N277" s="41"/>
      <c r="O277" s="41"/>
      <c r="P277" s="41"/>
      <c r="Q277" s="41"/>
      <c r="R277" s="41"/>
      <c r="V277" s="39"/>
      <c r="W277" s="39"/>
      <c r="X277" s="39">
        <v>0</v>
      </c>
      <c r="Y277" s="39">
        <v>0</v>
      </c>
      <c r="Z277" s="128" t="s">
        <v>143</v>
      </c>
      <c r="AA277" s="129" t="s">
        <v>143</v>
      </c>
    </row>
    <row r="278" spans="1:28" ht="20.2" customHeight="1" x14ac:dyDescent="0.45">
      <c r="A278" s="36"/>
      <c r="B278" s="41"/>
      <c r="C278" s="41"/>
      <c r="D278" s="41"/>
      <c r="E278" s="41"/>
      <c r="F278" s="41"/>
      <c r="G278" s="41"/>
      <c r="H278" s="41"/>
      <c r="I278" s="41"/>
      <c r="J278" s="41"/>
      <c r="K278" s="41"/>
      <c r="L278" s="41"/>
      <c r="M278" s="41"/>
      <c r="N278" s="41"/>
      <c r="O278" s="41"/>
      <c r="P278" s="41"/>
      <c r="Q278" s="41"/>
      <c r="R278" s="41"/>
      <c r="Z278" s="130"/>
      <c r="AA278" s="137"/>
    </row>
    <row r="279" spans="1:28" ht="20.2" customHeight="1" thickBot="1" x14ac:dyDescent="0.5">
      <c r="A279" s="42" t="s">
        <v>6</v>
      </c>
      <c r="B279" s="43">
        <f t="shared" ref="B279:X279" si="149">SUM(B254:B277)</f>
        <v>9577</v>
      </c>
      <c r="C279" s="43">
        <f t="shared" si="149"/>
        <v>9797</v>
      </c>
      <c r="D279" s="43">
        <f t="shared" si="149"/>
        <v>10222</v>
      </c>
      <c r="E279" s="43">
        <f t="shared" si="149"/>
        <v>10060</v>
      </c>
      <c r="F279" s="43">
        <f t="shared" si="149"/>
        <v>10236</v>
      </c>
      <c r="G279" s="43">
        <f t="shared" si="149"/>
        <v>10091</v>
      </c>
      <c r="H279" s="43">
        <f t="shared" si="149"/>
        <v>10090</v>
      </c>
      <c r="I279" s="43">
        <f t="shared" si="149"/>
        <v>10632</v>
      </c>
      <c r="J279" s="43">
        <f t="shared" si="149"/>
        <v>11007</v>
      </c>
      <c r="K279" s="43">
        <f t="shared" si="149"/>
        <v>11690</v>
      </c>
      <c r="L279" s="43">
        <f t="shared" si="149"/>
        <v>11588</v>
      </c>
      <c r="M279" s="43">
        <f t="shared" si="149"/>
        <v>11876</v>
      </c>
      <c r="N279" s="43">
        <f t="shared" si="149"/>
        <v>11899</v>
      </c>
      <c r="O279" s="43">
        <f t="shared" si="149"/>
        <v>11514</v>
      </c>
      <c r="P279" s="43">
        <f t="shared" si="149"/>
        <v>11117</v>
      </c>
      <c r="Q279" s="43">
        <f t="shared" si="149"/>
        <v>10664</v>
      </c>
      <c r="R279" s="43">
        <f t="shared" si="149"/>
        <v>10785</v>
      </c>
      <c r="S279" s="43">
        <f t="shared" si="149"/>
        <v>10698</v>
      </c>
      <c r="T279" s="43">
        <f t="shared" si="149"/>
        <v>10905</v>
      </c>
      <c r="U279" s="43">
        <f t="shared" si="149"/>
        <v>11500</v>
      </c>
      <c r="V279" s="43">
        <f t="shared" si="149"/>
        <v>11955</v>
      </c>
      <c r="W279" s="43">
        <f t="shared" si="149"/>
        <v>12281</v>
      </c>
      <c r="X279" s="43">
        <f t="shared" si="149"/>
        <v>12346</v>
      </c>
      <c r="Y279" s="43">
        <v>12544</v>
      </c>
      <c r="Z279" s="132">
        <v>12922</v>
      </c>
      <c r="AA279" s="132">
        <v>13451</v>
      </c>
      <c r="AB279" s="105"/>
    </row>
    <row r="280" spans="1:28" ht="20.2" customHeight="1" x14ac:dyDescent="0.45">
      <c r="B280" s="41"/>
      <c r="C280" s="41"/>
      <c r="D280" s="41"/>
      <c r="E280" s="41"/>
      <c r="F280" s="41"/>
      <c r="G280" s="41"/>
      <c r="H280" s="41"/>
      <c r="I280" s="41"/>
      <c r="J280" s="41"/>
      <c r="K280" s="41"/>
      <c r="L280" s="41"/>
      <c r="M280" s="41"/>
      <c r="N280" s="41"/>
      <c r="O280" s="41"/>
      <c r="P280" s="41"/>
      <c r="Q280" s="41"/>
      <c r="R280" s="41"/>
    </row>
    <row r="281" spans="1:28" s="32" customFormat="1" ht="20.2" customHeight="1" x14ac:dyDescent="0.45">
      <c r="A281" s="143" t="s">
        <v>144</v>
      </c>
      <c r="B281" s="28"/>
      <c r="C281" s="28"/>
      <c r="D281" s="28"/>
      <c r="E281" s="162"/>
      <c r="F281" s="41"/>
      <c r="G281" s="41"/>
      <c r="H281" s="41"/>
      <c r="I281" s="41"/>
      <c r="J281" s="41"/>
      <c r="K281" s="41"/>
      <c r="L281" s="41"/>
      <c r="M281" s="41"/>
      <c r="N281" s="41"/>
      <c r="O281" s="41"/>
      <c r="P281" s="41"/>
      <c r="Q281" s="41"/>
      <c r="R281" s="41"/>
    </row>
    <row r="282" spans="1:28" s="32" customFormat="1" ht="20.2" customHeight="1" x14ac:dyDescent="0.45">
      <c r="A282" s="31"/>
      <c r="B282" s="41"/>
      <c r="C282" s="41"/>
      <c r="D282" s="41"/>
      <c r="E282" s="41"/>
      <c r="F282" s="41"/>
      <c r="G282" s="41"/>
      <c r="H282" s="41"/>
      <c r="I282" s="41"/>
      <c r="J282" s="41"/>
      <c r="K282" s="41"/>
      <c r="L282" s="41"/>
      <c r="M282" s="41"/>
      <c r="N282" s="41"/>
      <c r="O282" s="41"/>
      <c r="P282" s="41"/>
      <c r="Q282" s="41"/>
      <c r="R282" s="41"/>
    </row>
    <row r="283" spans="1:28" s="32" customFormat="1" ht="20.2" customHeight="1" x14ac:dyDescent="0.45">
      <c r="A283" s="31" t="s">
        <v>87</v>
      </c>
    </row>
    <row r="284" spans="1:28" s="32" customFormat="1" ht="20.2" customHeight="1" x14ac:dyDescent="0.45">
      <c r="A284" s="32" t="s">
        <v>88</v>
      </c>
    </row>
    <row r="285" spans="1:28" s="32" customFormat="1" ht="51" customHeight="1" x14ac:dyDescent="0.45">
      <c r="A285" s="239" t="s">
        <v>89</v>
      </c>
      <c r="B285" s="239"/>
      <c r="C285" s="239"/>
      <c r="D285" s="239"/>
      <c r="E285" s="239"/>
      <c r="F285" s="239"/>
      <c r="G285" s="239"/>
      <c r="H285" s="239"/>
      <c r="I285" s="239"/>
      <c r="J285" s="239"/>
      <c r="K285" s="239"/>
      <c r="L285" s="239"/>
      <c r="M285" s="239"/>
      <c r="N285" s="239"/>
      <c r="O285" s="239"/>
      <c r="P285" s="239"/>
      <c r="Q285" s="239"/>
      <c r="R285" s="239"/>
    </row>
    <row r="286" spans="1:28" s="32" customFormat="1" ht="29.25" customHeight="1" x14ac:dyDescent="0.45">
      <c r="A286" s="239" t="s">
        <v>90</v>
      </c>
      <c r="B286" s="239"/>
      <c r="C286" s="239"/>
      <c r="D286" s="239"/>
      <c r="E286" s="239"/>
      <c r="F286" s="239"/>
      <c r="G286" s="239"/>
      <c r="H286" s="239"/>
      <c r="I286" s="239"/>
      <c r="J286" s="239"/>
      <c r="K286" s="239"/>
      <c r="L286" s="239"/>
      <c r="M286" s="239"/>
      <c r="N286" s="239"/>
      <c r="O286" s="239"/>
      <c r="P286" s="239"/>
      <c r="Q286" s="239"/>
      <c r="R286" s="239"/>
    </row>
    <row r="287" spans="1:28" s="32" customFormat="1" ht="49.5" customHeight="1" x14ac:dyDescent="0.45">
      <c r="A287" s="239" t="s">
        <v>91</v>
      </c>
      <c r="B287" s="239"/>
      <c r="C287" s="239"/>
      <c r="D287" s="239"/>
      <c r="E287" s="239"/>
      <c r="F287" s="239"/>
      <c r="G287" s="239"/>
      <c r="H287" s="239"/>
      <c r="I287" s="239"/>
      <c r="J287" s="239"/>
      <c r="K287" s="239"/>
      <c r="L287" s="239"/>
      <c r="M287" s="239"/>
      <c r="N287" s="239"/>
      <c r="O287" s="239"/>
      <c r="P287" s="239"/>
      <c r="Q287" s="239"/>
      <c r="R287" s="239"/>
    </row>
    <row r="288" spans="1:28" s="32" customFormat="1" ht="35.25" customHeight="1" x14ac:dyDescent="0.45">
      <c r="A288" s="239" t="s">
        <v>92</v>
      </c>
      <c r="B288" s="239"/>
      <c r="C288" s="239"/>
      <c r="D288" s="239"/>
      <c r="E288" s="239"/>
      <c r="F288" s="239"/>
      <c r="G288" s="239"/>
      <c r="H288" s="239"/>
      <c r="I288" s="239"/>
      <c r="J288" s="239"/>
      <c r="K288" s="239"/>
      <c r="L288" s="239"/>
      <c r="M288" s="239"/>
      <c r="N288" s="239"/>
      <c r="O288" s="239"/>
      <c r="P288" s="239"/>
      <c r="Q288" s="239"/>
      <c r="R288" s="239"/>
    </row>
    <row r="289" spans="1:18" s="32" customFormat="1" ht="19.5" customHeight="1" x14ac:dyDescent="0.45">
      <c r="A289" s="263" t="s">
        <v>93</v>
      </c>
      <c r="B289" s="263"/>
      <c r="C289" s="263"/>
      <c r="D289" s="263"/>
      <c r="E289" s="263"/>
      <c r="F289" s="263"/>
      <c r="G289" s="263"/>
      <c r="H289" s="263"/>
      <c r="I289" s="263"/>
      <c r="J289" s="263"/>
      <c r="K289" s="263"/>
      <c r="L289" s="263"/>
      <c r="M289" s="263"/>
      <c r="N289" s="263"/>
      <c r="O289" s="263"/>
      <c r="P289" s="263"/>
      <c r="Q289" s="263"/>
      <c r="R289" s="263"/>
    </row>
    <row r="290" spans="1:18" s="32" customFormat="1" ht="20.2" customHeight="1" x14ac:dyDescent="0.45">
      <c r="A290" s="263" t="s">
        <v>94</v>
      </c>
      <c r="B290" s="263"/>
      <c r="C290" s="263"/>
      <c r="D290" s="263"/>
      <c r="E290" s="263"/>
      <c r="F290" s="263"/>
      <c r="G290" s="263"/>
      <c r="H290" s="263"/>
      <c r="I290" s="263"/>
      <c r="J290" s="263"/>
      <c r="K290" s="263"/>
      <c r="L290" s="263"/>
      <c r="M290" s="263"/>
      <c r="N290" s="263"/>
      <c r="O290" s="263"/>
      <c r="P290" s="263"/>
      <c r="Q290" s="263"/>
      <c r="R290" s="263"/>
    </row>
    <row r="291" spans="1:18" s="32" customFormat="1" ht="33.75" customHeight="1" x14ac:dyDescent="0.45">
      <c r="A291" s="263" t="s">
        <v>95</v>
      </c>
      <c r="B291" s="263"/>
      <c r="C291" s="263"/>
      <c r="D291" s="263"/>
      <c r="E291" s="263"/>
      <c r="F291" s="263"/>
      <c r="G291" s="263"/>
      <c r="H291" s="263"/>
      <c r="I291" s="263"/>
      <c r="J291" s="263"/>
      <c r="K291" s="263"/>
      <c r="L291" s="263"/>
      <c r="M291" s="263"/>
      <c r="N291" s="263"/>
      <c r="O291" s="263"/>
      <c r="P291" s="263"/>
      <c r="Q291" s="263"/>
      <c r="R291" s="263"/>
    </row>
    <row r="292" spans="1:18" s="32" customFormat="1" ht="65.25" customHeight="1" x14ac:dyDescent="0.45">
      <c r="A292" s="263" t="s">
        <v>96</v>
      </c>
      <c r="B292" s="263"/>
      <c r="C292" s="263"/>
      <c r="D292" s="263"/>
      <c r="E292" s="263"/>
      <c r="F292" s="263"/>
      <c r="G292" s="263"/>
      <c r="H292" s="263"/>
      <c r="I292" s="263"/>
      <c r="J292" s="263"/>
      <c r="K292" s="263"/>
      <c r="L292" s="263"/>
      <c r="M292" s="263"/>
      <c r="N292" s="263"/>
      <c r="O292" s="263"/>
      <c r="P292" s="263"/>
      <c r="Q292" s="263"/>
      <c r="R292" s="263"/>
    </row>
    <row r="293" spans="1:18" s="32" customFormat="1" ht="23" customHeight="1" x14ac:dyDescent="0.45">
      <c r="A293" s="262" t="s">
        <v>97</v>
      </c>
      <c r="B293" s="262"/>
      <c r="C293" s="262"/>
      <c r="D293" s="262"/>
      <c r="E293" s="262"/>
      <c r="F293" s="262"/>
      <c r="G293" s="262"/>
      <c r="H293" s="262"/>
      <c r="I293" s="262"/>
      <c r="J293" s="262"/>
      <c r="K293" s="262"/>
      <c r="L293" s="262"/>
      <c r="M293" s="262"/>
      <c r="N293" s="262"/>
      <c r="O293" s="262"/>
      <c r="P293" s="262"/>
      <c r="Q293" s="262"/>
      <c r="R293" s="262"/>
    </row>
    <row r="294" spans="1:18" s="32" customFormat="1" ht="23.75" customHeight="1" x14ac:dyDescent="0.45">
      <c r="A294" s="239" t="s">
        <v>98</v>
      </c>
      <c r="B294" s="239"/>
      <c r="C294" s="239"/>
      <c r="D294" s="239"/>
      <c r="E294" s="239"/>
      <c r="F294" s="239"/>
      <c r="G294" s="239"/>
      <c r="H294" s="239"/>
      <c r="I294" s="239"/>
      <c r="J294" s="239"/>
      <c r="K294" s="239"/>
      <c r="L294" s="239"/>
      <c r="M294" s="239"/>
      <c r="N294" s="239"/>
      <c r="O294" s="239"/>
      <c r="P294" s="239"/>
      <c r="Q294" s="239"/>
      <c r="R294" s="239"/>
    </row>
    <row r="295" spans="1:18" s="32" customFormat="1" x14ac:dyDescent="0.45"/>
    <row r="296" spans="1:18" s="32" customFormat="1" x14ac:dyDescent="0.45"/>
    <row r="297" spans="1:18" s="32" customFormat="1" x14ac:dyDescent="0.45"/>
    <row r="298" spans="1:18" s="32" customFormat="1" x14ac:dyDescent="0.45"/>
    <row r="299" spans="1:18" s="32" customFormat="1" x14ac:dyDescent="0.45"/>
    <row r="300" spans="1:18" s="32" customFormat="1" x14ac:dyDescent="0.45"/>
    <row r="301" spans="1:18" s="32" customFormat="1" x14ac:dyDescent="0.45"/>
    <row r="302" spans="1:18" s="32" customFormat="1" x14ac:dyDescent="0.45"/>
    <row r="303" spans="1:18" s="32" customFormat="1" x14ac:dyDescent="0.45"/>
    <row r="304" spans="1:18" s="32" customFormat="1" x14ac:dyDescent="0.45"/>
    <row r="305" s="32" customFormat="1" x14ac:dyDescent="0.45"/>
    <row r="306" s="32" customFormat="1" x14ac:dyDescent="0.45"/>
    <row r="307" s="32" customFormat="1" x14ac:dyDescent="0.45"/>
    <row r="308" s="32" customFormat="1" x14ac:dyDescent="0.45"/>
    <row r="309" s="32" customFormat="1" x14ac:dyDescent="0.45"/>
    <row r="310" s="32" customFormat="1" x14ac:dyDescent="0.45"/>
    <row r="311" s="32" customFormat="1" x14ac:dyDescent="0.45"/>
    <row r="312" s="32" customFormat="1" x14ac:dyDescent="0.45"/>
    <row r="313" s="32" customFormat="1" x14ac:dyDescent="0.45"/>
    <row r="314" s="32" customFormat="1" x14ac:dyDescent="0.45"/>
    <row r="315" s="32" customFormat="1" x14ac:dyDescent="0.45"/>
    <row r="316" s="32" customFormat="1" x14ac:dyDescent="0.45"/>
    <row r="317" s="32" customFormat="1" x14ac:dyDescent="0.45"/>
  </sheetData>
  <mergeCells count="20">
    <mergeCell ref="A286:R286"/>
    <mergeCell ref="A1:R1"/>
    <mergeCell ref="A4:AA4"/>
    <mergeCell ref="B35:AA35"/>
    <mergeCell ref="B66:AA66"/>
    <mergeCell ref="B97:AA97"/>
    <mergeCell ref="A128:AA128"/>
    <mergeCell ref="A159:AA159"/>
    <mergeCell ref="A190:AA190"/>
    <mergeCell ref="A221:AA221"/>
    <mergeCell ref="A252:AA252"/>
    <mergeCell ref="A285:R285"/>
    <mergeCell ref="A293:R293"/>
    <mergeCell ref="A294:R294"/>
    <mergeCell ref="A287:R287"/>
    <mergeCell ref="A288:R288"/>
    <mergeCell ref="A289:R289"/>
    <mergeCell ref="A290:R290"/>
    <mergeCell ref="A291:R291"/>
    <mergeCell ref="A292:R292"/>
  </mergeCells>
  <pageMargins left="0.7" right="0.7" top="0.75" bottom="0.75" header="0.3" footer="0.3"/>
  <pageSetup scale="75" fitToHeight="10" orientation="landscape" r:id="rId1"/>
  <rowBreaks count="8" manualBreakCount="8">
    <brk id="32" max="16383" man="1"/>
    <brk id="63" max="16383" man="1"/>
    <brk id="94" max="16383" man="1"/>
    <brk id="125" max="16383" man="1"/>
    <brk id="156" max="16383" man="1"/>
    <brk id="187" max="16383" man="1"/>
    <brk id="218" max="16383" man="1"/>
    <brk id="2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739D4-72AC-4E65-B236-4317EFFFD022}">
  <sheetPr>
    <pageSetUpPr fitToPage="1"/>
  </sheetPr>
  <dimension ref="A1:AC57"/>
  <sheetViews>
    <sheetView zoomScaleNormal="100" workbookViewId="0"/>
  </sheetViews>
  <sheetFormatPr defaultRowHeight="14.25" x14ac:dyDescent="0.45"/>
  <cols>
    <col min="1" max="1" width="26.796875" style="7" customWidth="1"/>
    <col min="2" max="25" width="8.796875" style="7" customWidth="1"/>
    <col min="26" max="27" width="8.796875" style="160" customWidth="1"/>
    <col min="28" max="28" width="11.06640625" style="7" customWidth="1"/>
    <col min="29" max="29" width="9.06640625" style="7"/>
  </cols>
  <sheetData>
    <row r="1" spans="1:28" ht="23.75" customHeight="1" x14ac:dyDescent="0.45">
      <c r="A1" s="177" t="s">
        <v>145</v>
      </c>
      <c r="B1" s="178"/>
      <c r="C1" s="178"/>
      <c r="D1" s="178"/>
      <c r="E1" s="178"/>
      <c r="F1" s="178"/>
      <c r="G1" s="52"/>
      <c r="H1" s="52"/>
      <c r="I1" s="52"/>
      <c r="J1" s="52"/>
      <c r="K1" s="52"/>
      <c r="L1" s="52"/>
      <c r="M1" s="52"/>
      <c r="N1" s="52"/>
      <c r="O1" s="52"/>
      <c r="P1" s="52"/>
      <c r="Q1" s="52"/>
      <c r="R1" s="52"/>
    </row>
    <row r="2" spans="1:28" ht="16.5" customHeight="1" thickBot="1" x14ac:dyDescent="0.5">
      <c r="A2" s="52"/>
      <c r="B2" s="52"/>
      <c r="C2" s="52"/>
      <c r="D2" s="52"/>
      <c r="E2" s="52"/>
      <c r="F2" s="52"/>
      <c r="G2" s="52"/>
      <c r="H2" s="52"/>
      <c r="I2" s="52"/>
      <c r="J2" s="52"/>
      <c r="K2" s="52"/>
      <c r="L2" s="52"/>
      <c r="M2" s="52"/>
      <c r="N2" s="52"/>
      <c r="O2" s="52"/>
      <c r="P2" s="52"/>
      <c r="Q2" s="52"/>
      <c r="R2" s="52"/>
    </row>
    <row r="3" spans="1:28" ht="13.5" customHeight="1" x14ac:dyDescent="0.45">
      <c r="A3" s="110"/>
      <c r="B3" s="269" t="s">
        <v>99</v>
      </c>
      <c r="C3" s="269"/>
      <c r="D3" s="269"/>
      <c r="E3" s="269"/>
      <c r="F3" s="269"/>
      <c r="G3" s="269"/>
      <c r="H3" s="269"/>
      <c r="I3" s="269"/>
      <c r="J3" s="269"/>
      <c r="K3" s="269"/>
      <c r="L3" s="269"/>
      <c r="M3" s="269"/>
      <c r="N3" s="269"/>
      <c r="O3" s="269"/>
      <c r="P3" s="269"/>
      <c r="Q3" s="269"/>
      <c r="R3" s="269"/>
      <c r="S3" s="269"/>
      <c r="T3" s="269"/>
      <c r="U3" s="269"/>
      <c r="V3" s="269"/>
      <c r="W3" s="269"/>
      <c r="X3" s="269"/>
      <c r="Y3" s="269"/>
      <c r="Z3" s="269"/>
      <c r="AA3" s="270"/>
      <c r="AB3" s="66"/>
    </row>
    <row r="4" spans="1:28" ht="13.5" customHeight="1" thickBot="1" x14ac:dyDescent="0.5">
      <c r="A4" s="53"/>
      <c r="B4" s="89" t="s">
        <v>7</v>
      </c>
      <c r="C4" s="89" t="s">
        <v>8</v>
      </c>
      <c r="D4" s="89" t="s">
        <v>9</v>
      </c>
      <c r="E4" s="89" t="s">
        <v>10</v>
      </c>
      <c r="F4" s="89" t="s">
        <v>11</v>
      </c>
      <c r="G4" s="89" t="s">
        <v>12</v>
      </c>
      <c r="H4" s="89" t="s">
        <v>13</v>
      </c>
      <c r="I4" s="89" t="s">
        <v>14</v>
      </c>
      <c r="J4" s="89" t="s">
        <v>15</v>
      </c>
      <c r="K4" s="89" t="s">
        <v>16</v>
      </c>
      <c r="L4" s="89" t="s">
        <v>17</v>
      </c>
      <c r="M4" s="89" t="s">
        <v>18</v>
      </c>
      <c r="N4" s="89" t="s">
        <v>19</v>
      </c>
      <c r="O4" s="89" t="s">
        <v>20</v>
      </c>
      <c r="P4" s="89" t="s">
        <v>21</v>
      </c>
      <c r="Q4" s="89" t="s">
        <v>22</v>
      </c>
      <c r="R4" s="89" t="s">
        <v>23</v>
      </c>
      <c r="S4" s="89" t="s">
        <v>24</v>
      </c>
      <c r="T4" s="89" t="s">
        <v>25</v>
      </c>
      <c r="U4" s="89" t="s">
        <v>26</v>
      </c>
      <c r="V4" s="89" t="s">
        <v>27</v>
      </c>
      <c r="W4" s="89" t="s">
        <v>28</v>
      </c>
      <c r="X4" s="89" t="s">
        <v>29</v>
      </c>
      <c r="Y4" s="89" t="s">
        <v>30</v>
      </c>
      <c r="Z4" s="163" t="s">
        <v>136</v>
      </c>
      <c r="AA4" s="164" t="s">
        <v>137</v>
      </c>
      <c r="AB4" s="104"/>
    </row>
    <row r="5" spans="1:28" ht="16.25" customHeight="1" thickTop="1" x14ac:dyDescent="0.45">
      <c r="A5" s="53" t="s">
        <v>100</v>
      </c>
      <c r="B5" s="55">
        <f t="shared" ref="B5:R14" si="0">B20+B35</f>
        <v>22694</v>
      </c>
      <c r="C5" s="55">
        <f t="shared" si="0"/>
        <v>22476</v>
      </c>
      <c r="D5" s="55">
        <f t="shared" si="0"/>
        <v>25153</v>
      </c>
      <c r="E5" s="55">
        <f t="shared" si="0"/>
        <v>29130</v>
      </c>
      <c r="F5" s="55">
        <f t="shared" si="0"/>
        <v>26597</v>
      </c>
      <c r="G5" s="55">
        <f t="shared" si="0"/>
        <v>31081</v>
      </c>
      <c r="H5" s="55">
        <f t="shared" si="0"/>
        <v>31349</v>
      </c>
      <c r="I5" s="55">
        <f t="shared" si="0"/>
        <v>30992</v>
      </c>
      <c r="J5" s="55">
        <f t="shared" si="0"/>
        <v>31155</v>
      </c>
      <c r="K5" s="55">
        <f t="shared" si="0"/>
        <v>35302</v>
      </c>
      <c r="L5" s="55">
        <f t="shared" si="0"/>
        <v>35916</v>
      </c>
      <c r="M5" s="55">
        <f t="shared" si="0"/>
        <v>36308</v>
      </c>
      <c r="N5" s="55">
        <f t="shared" si="0"/>
        <v>37014</v>
      </c>
      <c r="O5" s="55">
        <f t="shared" si="0"/>
        <v>36461</v>
      </c>
      <c r="P5" s="56">
        <f t="shared" si="0"/>
        <v>35532</v>
      </c>
      <c r="Q5" s="56">
        <f t="shared" si="0"/>
        <v>34901</v>
      </c>
      <c r="R5" s="56">
        <f t="shared" si="0"/>
        <v>33961</v>
      </c>
      <c r="S5" s="55">
        <v>34500</v>
      </c>
      <c r="T5" s="55">
        <v>35264</v>
      </c>
      <c r="U5" s="55">
        <f t="shared" ref="U5:V14" si="1">SUM(U20,U35)</f>
        <v>37673</v>
      </c>
      <c r="V5" s="55">
        <f t="shared" si="1"/>
        <v>34689</v>
      </c>
      <c r="W5" s="55">
        <v>33316</v>
      </c>
      <c r="X5" s="55">
        <v>35086</v>
      </c>
      <c r="Y5" s="55">
        <v>37133</v>
      </c>
      <c r="Z5" s="165">
        <v>36862</v>
      </c>
      <c r="AA5" s="166">
        <v>37489</v>
      </c>
      <c r="AB5" s="55"/>
    </row>
    <row r="6" spans="1:28" ht="16.25" customHeight="1" x14ac:dyDescent="0.45">
      <c r="A6" s="53" t="s">
        <v>101</v>
      </c>
      <c r="B6" s="55">
        <f t="shared" si="0"/>
        <v>18947</v>
      </c>
      <c r="C6" s="55">
        <f t="shared" si="0"/>
        <v>19271</v>
      </c>
      <c r="D6" s="55">
        <f t="shared" si="0"/>
        <v>20133</v>
      </c>
      <c r="E6" s="55">
        <f t="shared" si="0"/>
        <v>22324</v>
      </c>
      <c r="F6" s="55">
        <f t="shared" si="0"/>
        <v>23292</v>
      </c>
      <c r="G6" s="55">
        <f t="shared" si="0"/>
        <v>23987</v>
      </c>
      <c r="H6" s="55">
        <f t="shared" si="0"/>
        <v>25085</v>
      </c>
      <c r="I6" s="55">
        <f t="shared" si="0"/>
        <v>25374</v>
      </c>
      <c r="J6" s="55">
        <f t="shared" si="0"/>
        <v>25686</v>
      </c>
      <c r="K6" s="55">
        <f t="shared" si="0"/>
        <v>26571</v>
      </c>
      <c r="L6" s="55">
        <f t="shared" si="0"/>
        <v>27114</v>
      </c>
      <c r="M6" s="55">
        <f t="shared" si="0"/>
        <v>27888</v>
      </c>
      <c r="N6" s="55">
        <f t="shared" si="0"/>
        <v>27610</v>
      </c>
      <c r="O6" s="55">
        <f t="shared" si="0"/>
        <v>27709</v>
      </c>
      <c r="P6" s="55">
        <f t="shared" si="0"/>
        <v>28323</v>
      </c>
      <c r="Q6" s="55">
        <f t="shared" si="0"/>
        <v>25220</v>
      </c>
      <c r="R6" s="55">
        <f t="shared" si="0"/>
        <v>27812</v>
      </c>
      <c r="S6" s="55">
        <v>28570</v>
      </c>
      <c r="T6" s="55">
        <v>29913</v>
      </c>
      <c r="U6" s="55">
        <f t="shared" si="1"/>
        <v>30718</v>
      </c>
      <c r="V6" s="55">
        <f t="shared" si="1"/>
        <v>32201</v>
      </c>
      <c r="W6" s="55">
        <v>33469</v>
      </c>
      <c r="X6" s="55">
        <v>33561</v>
      </c>
      <c r="Y6" s="55">
        <v>34520</v>
      </c>
      <c r="Z6" s="165">
        <v>36304</v>
      </c>
      <c r="AA6" s="166">
        <v>38797</v>
      </c>
      <c r="AB6" s="55"/>
    </row>
    <row r="7" spans="1:28" ht="16.25" customHeight="1" x14ac:dyDescent="0.45">
      <c r="A7" s="53" t="s">
        <v>102</v>
      </c>
      <c r="B7" s="55">
        <f t="shared" si="0"/>
        <v>10785</v>
      </c>
      <c r="C7" s="55">
        <f t="shared" si="0"/>
        <v>11225</v>
      </c>
      <c r="D7" s="55">
        <f t="shared" si="0"/>
        <v>11773</v>
      </c>
      <c r="E7" s="55">
        <f t="shared" si="0"/>
        <v>13270</v>
      </c>
      <c r="F7" s="55">
        <f t="shared" si="0"/>
        <v>14244</v>
      </c>
      <c r="G7" s="55">
        <f t="shared" si="0"/>
        <v>14801</v>
      </c>
      <c r="H7" s="55">
        <f t="shared" si="0"/>
        <v>14776</v>
      </c>
      <c r="I7" s="55">
        <f t="shared" si="0"/>
        <v>14748</v>
      </c>
      <c r="J7" s="55">
        <f t="shared" si="0"/>
        <v>14974</v>
      </c>
      <c r="K7" s="55">
        <f t="shared" si="0"/>
        <v>15406</v>
      </c>
      <c r="L7" s="55">
        <f t="shared" si="0"/>
        <v>16104</v>
      </c>
      <c r="M7" s="55">
        <f t="shared" si="0"/>
        <v>16417</v>
      </c>
      <c r="N7" s="55">
        <f t="shared" si="0"/>
        <v>16796</v>
      </c>
      <c r="O7" s="55">
        <f t="shared" si="0"/>
        <v>16509</v>
      </c>
      <c r="P7" s="55">
        <f t="shared" si="0"/>
        <v>15972</v>
      </c>
      <c r="Q7" s="55">
        <f t="shared" si="0"/>
        <v>15897</v>
      </c>
      <c r="R7" s="55">
        <f t="shared" si="0"/>
        <v>15715</v>
      </c>
      <c r="S7" s="55">
        <v>15773</v>
      </c>
      <c r="T7" s="55">
        <v>15881</v>
      </c>
      <c r="U7" s="55">
        <f t="shared" si="1"/>
        <v>16250</v>
      </c>
      <c r="V7" s="55">
        <f t="shared" si="1"/>
        <v>16854</v>
      </c>
      <c r="W7" s="55">
        <v>16689</v>
      </c>
      <c r="X7" s="55">
        <v>16639</v>
      </c>
      <c r="Y7" s="55">
        <v>17196</v>
      </c>
      <c r="Z7" s="165">
        <v>17437</v>
      </c>
      <c r="AA7" s="166">
        <v>17063</v>
      </c>
      <c r="AB7" s="55"/>
    </row>
    <row r="8" spans="1:28" ht="16.25" customHeight="1" x14ac:dyDescent="0.45">
      <c r="A8" s="53" t="s">
        <v>103</v>
      </c>
      <c r="B8" s="55">
        <f t="shared" si="0"/>
        <v>26827</v>
      </c>
      <c r="C8" s="55">
        <f t="shared" si="0"/>
        <v>28823</v>
      </c>
      <c r="D8" s="55">
        <f t="shared" si="0"/>
        <v>31397</v>
      </c>
      <c r="E8" s="55">
        <f t="shared" si="0"/>
        <v>36841</v>
      </c>
      <c r="F8" s="55">
        <f t="shared" si="0"/>
        <v>41790</v>
      </c>
      <c r="G8" s="55">
        <f t="shared" si="0"/>
        <v>43854</v>
      </c>
      <c r="H8" s="55">
        <f t="shared" si="0"/>
        <v>44987</v>
      </c>
      <c r="I8" s="55">
        <f t="shared" si="0"/>
        <v>44878</v>
      </c>
      <c r="J8" s="55">
        <f t="shared" si="0"/>
        <v>43959</v>
      </c>
      <c r="K8" s="55">
        <f t="shared" si="0"/>
        <v>44651</v>
      </c>
      <c r="L8" s="55">
        <f t="shared" si="0"/>
        <v>45019</v>
      </c>
      <c r="M8" s="55">
        <f t="shared" si="0"/>
        <v>44294</v>
      </c>
      <c r="N8" s="55">
        <f t="shared" si="0"/>
        <v>43560</v>
      </c>
      <c r="O8" s="55">
        <f t="shared" si="0"/>
        <v>41591</v>
      </c>
      <c r="P8" s="55">
        <f t="shared" si="0"/>
        <v>39571</v>
      </c>
      <c r="Q8" s="55">
        <f t="shared" si="0"/>
        <v>38516</v>
      </c>
      <c r="R8" s="55">
        <f t="shared" si="0"/>
        <v>37224</v>
      </c>
      <c r="S8" s="55">
        <v>36173</v>
      </c>
      <c r="T8" s="55">
        <v>35660</v>
      </c>
      <c r="U8" s="55">
        <f t="shared" si="1"/>
        <v>35114</v>
      </c>
      <c r="V8" s="55">
        <f t="shared" si="1"/>
        <v>34992</v>
      </c>
      <c r="W8" s="55">
        <v>33414</v>
      </c>
      <c r="X8" s="55">
        <v>32536</v>
      </c>
      <c r="Y8" s="55">
        <v>32697</v>
      </c>
      <c r="Z8" s="165">
        <v>33051</v>
      </c>
      <c r="AA8" s="166">
        <v>33029</v>
      </c>
      <c r="AB8" s="55"/>
    </row>
    <row r="9" spans="1:28" ht="16.25" customHeight="1" x14ac:dyDescent="0.45">
      <c r="A9" s="53" t="s">
        <v>104</v>
      </c>
      <c r="B9" s="55">
        <f t="shared" si="0"/>
        <v>81214</v>
      </c>
      <c r="C9" s="55">
        <f t="shared" si="0"/>
        <v>85347</v>
      </c>
      <c r="D9" s="55">
        <f t="shared" si="0"/>
        <v>92772</v>
      </c>
      <c r="E9" s="55">
        <f t="shared" si="0"/>
        <v>108256</v>
      </c>
      <c r="F9" s="55">
        <f t="shared" si="0"/>
        <v>116727</v>
      </c>
      <c r="G9" s="55">
        <f t="shared" si="0"/>
        <v>121882</v>
      </c>
      <c r="H9" s="55">
        <f t="shared" si="0"/>
        <v>126029</v>
      </c>
      <c r="I9" s="55">
        <f t="shared" si="0"/>
        <v>126697</v>
      </c>
      <c r="J9" s="55">
        <f t="shared" si="0"/>
        <v>129669</v>
      </c>
      <c r="K9" s="55">
        <f t="shared" si="0"/>
        <v>137062</v>
      </c>
      <c r="L9" s="55">
        <f t="shared" si="0"/>
        <v>142974</v>
      </c>
      <c r="M9" s="55">
        <f t="shared" si="0"/>
        <v>148021</v>
      </c>
      <c r="N9" s="55">
        <f t="shared" si="0"/>
        <v>152661</v>
      </c>
      <c r="O9" s="55">
        <f t="shared" si="0"/>
        <v>156635</v>
      </c>
      <c r="P9" s="55">
        <f t="shared" si="0"/>
        <v>157201</v>
      </c>
      <c r="Q9" s="55">
        <f t="shared" si="0"/>
        <v>160139</v>
      </c>
      <c r="R9" s="55">
        <f t="shared" si="0"/>
        <v>162204</v>
      </c>
      <c r="S9" s="55">
        <v>164245</v>
      </c>
      <c r="T9" s="55">
        <v>167214</v>
      </c>
      <c r="U9" s="55">
        <f t="shared" si="1"/>
        <v>170351</v>
      </c>
      <c r="V9" s="55">
        <f t="shared" si="1"/>
        <v>176946</v>
      </c>
      <c r="W9" s="55">
        <v>180318</v>
      </c>
      <c r="X9" s="55">
        <v>177873</v>
      </c>
      <c r="Y9" s="55">
        <v>181755</v>
      </c>
      <c r="Z9" s="165">
        <v>183334</v>
      </c>
      <c r="AA9" s="166">
        <v>182718</v>
      </c>
      <c r="AB9" s="55"/>
    </row>
    <row r="10" spans="1:28" ht="16.25" customHeight="1" x14ac:dyDescent="0.45">
      <c r="A10" s="53" t="s">
        <v>105</v>
      </c>
      <c r="B10" s="55">
        <f t="shared" si="0"/>
        <v>17491</v>
      </c>
      <c r="C10" s="55">
        <f t="shared" si="0"/>
        <v>17376</v>
      </c>
      <c r="D10" s="55">
        <f t="shared" si="0"/>
        <v>18480</v>
      </c>
      <c r="E10" s="55">
        <f t="shared" si="0"/>
        <v>21309</v>
      </c>
      <c r="F10" s="55">
        <f t="shared" si="0"/>
        <v>23229</v>
      </c>
      <c r="G10" s="55">
        <f t="shared" si="0"/>
        <v>24815</v>
      </c>
      <c r="H10" s="55">
        <f t="shared" si="0"/>
        <v>25857</v>
      </c>
      <c r="I10" s="55">
        <f t="shared" si="0"/>
        <v>25922</v>
      </c>
      <c r="J10" s="55">
        <f t="shared" si="0"/>
        <v>28158</v>
      </c>
      <c r="K10" s="55">
        <f t="shared" si="0"/>
        <v>28731</v>
      </c>
      <c r="L10" s="55">
        <f t="shared" si="0"/>
        <v>29828</v>
      </c>
      <c r="M10" s="55">
        <f t="shared" si="0"/>
        <v>31105</v>
      </c>
      <c r="N10" s="55">
        <f t="shared" si="0"/>
        <v>31798</v>
      </c>
      <c r="O10" s="55">
        <f t="shared" si="0"/>
        <v>32650</v>
      </c>
      <c r="P10" s="55">
        <f t="shared" si="0"/>
        <v>33462</v>
      </c>
      <c r="Q10" s="55">
        <f t="shared" si="0"/>
        <v>35094</v>
      </c>
      <c r="R10" s="55">
        <f t="shared" si="0"/>
        <v>35816</v>
      </c>
      <c r="S10" s="55">
        <v>36451</v>
      </c>
      <c r="T10" s="55">
        <v>36861</v>
      </c>
      <c r="U10" s="55">
        <f t="shared" si="1"/>
        <v>37746</v>
      </c>
      <c r="V10" s="55">
        <f t="shared" si="1"/>
        <v>39208</v>
      </c>
      <c r="W10" s="55">
        <v>39687</v>
      </c>
      <c r="X10" s="55">
        <v>39528</v>
      </c>
      <c r="Y10" s="55">
        <v>40032</v>
      </c>
      <c r="Z10" s="165">
        <v>40566</v>
      </c>
      <c r="AA10" s="166">
        <v>41971</v>
      </c>
      <c r="AB10" s="55"/>
    </row>
    <row r="11" spans="1:28" ht="16.25" customHeight="1" x14ac:dyDescent="0.45">
      <c r="A11" s="53" t="s">
        <v>106</v>
      </c>
      <c r="B11" s="55">
        <f t="shared" si="0"/>
        <v>25005</v>
      </c>
      <c r="C11" s="55">
        <f t="shared" si="0"/>
        <v>27188</v>
      </c>
      <c r="D11" s="55">
        <f t="shared" si="0"/>
        <v>29133</v>
      </c>
      <c r="E11" s="55">
        <f t="shared" si="0"/>
        <v>31292</v>
      </c>
      <c r="F11" s="55">
        <f t="shared" si="0"/>
        <v>31678</v>
      </c>
      <c r="G11" s="55">
        <f t="shared" si="0"/>
        <v>31545</v>
      </c>
      <c r="H11" s="55">
        <f t="shared" si="0"/>
        <v>31456</v>
      </c>
      <c r="I11" s="55">
        <f t="shared" si="0"/>
        <v>32532</v>
      </c>
      <c r="J11" s="55">
        <f t="shared" si="0"/>
        <v>33630</v>
      </c>
      <c r="K11" s="55">
        <f t="shared" si="0"/>
        <v>36671</v>
      </c>
      <c r="L11" s="55">
        <f t="shared" si="0"/>
        <v>38080</v>
      </c>
      <c r="M11" s="55">
        <f t="shared" si="0"/>
        <v>39963</v>
      </c>
      <c r="N11" s="55">
        <f t="shared" si="0"/>
        <v>42534</v>
      </c>
      <c r="O11" s="55">
        <f t="shared" si="0"/>
        <v>45108</v>
      </c>
      <c r="P11" s="55">
        <f t="shared" si="0"/>
        <v>48100</v>
      </c>
      <c r="Q11" s="55">
        <f t="shared" si="0"/>
        <v>51543</v>
      </c>
      <c r="R11" s="55">
        <f t="shared" si="0"/>
        <v>53974</v>
      </c>
      <c r="S11" s="55">
        <v>55905</v>
      </c>
      <c r="T11" s="55">
        <v>57391</v>
      </c>
      <c r="U11" s="55">
        <f t="shared" si="1"/>
        <v>58516</v>
      </c>
      <c r="V11" s="55">
        <f t="shared" si="1"/>
        <v>59196</v>
      </c>
      <c r="W11" s="55">
        <v>61013</v>
      </c>
      <c r="X11" s="55">
        <v>61480</v>
      </c>
      <c r="Y11" s="55">
        <v>63004</v>
      </c>
      <c r="Z11" s="165">
        <v>63781</v>
      </c>
      <c r="AA11" s="166">
        <v>65236</v>
      </c>
      <c r="AB11" s="55"/>
    </row>
    <row r="12" spans="1:28" ht="16.25" customHeight="1" x14ac:dyDescent="0.45">
      <c r="A12" s="53" t="s">
        <v>107</v>
      </c>
      <c r="B12" s="55">
        <f t="shared" si="0"/>
        <v>15788</v>
      </c>
      <c r="C12" s="55">
        <f t="shared" si="0"/>
        <v>17448</v>
      </c>
      <c r="D12" s="55">
        <f t="shared" si="0"/>
        <v>19723</v>
      </c>
      <c r="E12" s="55">
        <f t="shared" si="0"/>
        <v>22711</v>
      </c>
      <c r="F12" s="55">
        <f t="shared" si="0"/>
        <v>26690</v>
      </c>
      <c r="G12" s="55">
        <f t="shared" si="0"/>
        <v>29385</v>
      </c>
      <c r="H12" s="55">
        <f t="shared" si="0"/>
        <v>31538</v>
      </c>
      <c r="I12" s="55">
        <f t="shared" si="0"/>
        <v>33406</v>
      </c>
      <c r="J12" s="55">
        <f t="shared" si="0"/>
        <v>34804</v>
      </c>
      <c r="K12" s="55">
        <f t="shared" si="0"/>
        <v>36314</v>
      </c>
      <c r="L12" s="55">
        <f t="shared" si="0"/>
        <v>38049</v>
      </c>
      <c r="M12" s="55">
        <f t="shared" si="0"/>
        <v>39402</v>
      </c>
      <c r="N12" s="55">
        <f t="shared" si="0"/>
        <v>40275</v>
      </c>
      <c r="O12" s="55">
        <f t="shared" si="0"/>
        <v>41736</v>
      </c>
      <c r="P12" s="55">
        <f t="shared" si="0"/>
        <v>43724</v>
      </c>
      <c r="Q12" s="55">
        <f t="shared" si="0"/>
        <v>45258</v>
      </c>
      <c r="R12" s="55">
        <f t="shared" si="0"/>
        <v>46827</v>
      </c>
      <c r="S12" s="55">
        <v>47737</v>
      </c>
      <c r="T12" s="55">
        <v>49053</v>
      </c>
      <c r="U12" s="55">
        <f t="shared" si="1"/>
        <v>49829</v>
      </c>
      <c r="V12" s="55">
        <f t="shared" si="1"/>
        <v>51021</v>
      </c>
      <c r="W12" s="55">
        <v>53026</v>
      </c>
      <c r="X12" s="55">
        <v>54335</v>
      </c>
      <c r="Y12" s="55">
        <v>55519</v>
      </c>
      <c r="Z12" s="165">
        <v>57201</v>
      </c>
      <c r="AA12" s="166">
        <v>59942</v>
      </c>
      <c r="AB12" s="55"/>
    </row>
    <row r="13" spans="1:28" ht="16.25" customHeight="1" x14ac:dyDescent="0.45">
      <c r="A13" s="53" t="s">
        <v>108</v>
      </c>
      <c r="B13" s="55">
        <f t="shared" si="0"/>
        <v>19415</v>
      </c>
      <c r="C13" s="55">
        <f t="shared" si="0"/>
        <v>21007</v>
      </c>
      <c r="D13" s="55">
        <f t="shared" si="0"/>
        <v>21880</v>
      </c>
      <c r="E13" s="55">
        <f t="shared" si="0"/>
        <v>23068</v>
      </c>
      <c r="F13" s="55">
        <f t="shared" si="0"/>
        <v>21887</v>
      </c>
      <c r="G13" s="55">
        <f t="shared" si="0"/>
        <v>20734</v>
      </c>
      <c r="H13" s="55">
        <f t="shared" si="0"/>
        <v>20096</v>
      </c>
      <c r="I13" s="55">
        <f t="shared" si="0"/>
        <v>20281</v>
      </c>
      <c r="J13" s="55">
        <f t="shared" si="0"/>
        <v>20799</v>
      </c>
      <c r="K13" s="55">
        <f t="shared" si="0"/>
        <v>21466</v>
      </c>
      <c r="L13" s="55">
        <f t="shared" si="0"/>
        <v>22579</v>
      </c>
      <c r="M13" s="55">
        <f t="shared" si="0"/>
        <v>23811</v>
      </c>
      <c r="N13" s="55">
        <f t="shared" si="0"/>
        <v>25267</v>
      </c>
      <c r="O13" s="55">
        <f t="shared" si="0"/>
        <v>26859</v>
      </c>
      <c r="P13" s="55">
        <f t="shared" si="0"/>
        <v>29011</v>
      </c>
      <c r="Q13" s="55">
        <f t="shared" si="0"/>
        <v>31383</v>
      </c>
      <c r="R13" s="55">
        <f t="shared" si="0"/>
        <v>34438</v>
      </c>
      <c r="S13" s="55">
        <v>37268</v>
      </c>
      <c r="T13" s="55">
        <v>39772</v>
      </c>
      <c r="U13" s="55">
        <f t="shared" si="1"/>
        <v>41400</v>
      </c>
      <c r="V13" s="55">
        <f t="shared" si="1"/>
        <v>44267</v>
      </c>
      <c r="W13" s="55">
        <v>46498</v>
      </c>
      <c r="X13" s="55">
        <v>48015</v>
      </c>
      <c r="Y13" s="55">
        <v>51875</v>
      </c>
      <c r="Z13" s="165">
        <v>53163</v>
      </c>
      <c r="AA13" s="166">
        <v>50742</v>
      </c>
      <c r="AB13" s="55"/>
    </row>
    <row r="14" spans="1:28" ht="16.25" customHeight="1" x14ac:dyDescent="0.45">
      <c r="A14" s="53" t="s">
        <v>109</v>
      </c>
      <c r="B14" s="55">
        <f t="shared" si="0"/>
        <v>4143</v>
      </c>
      <c r="C14" s="55">
        <f t="shared" si="0"/>
        <v>3383</v>
      </c>
      <c r="D14" s="55">
        <f t="shared" si="0"/>
        <v>4241</v>
      </c>
      <c r="E14" s="55">
        <f t="shared" si="0"/>
        <v>4899</v>
      </c>
      <c r="F14" s="55">
        <f t="shared" si="0"/>
        <v>4638</v>
      </c>
      <c r="G14" s="55">
        <f t="shared" si="0"/>
        <v>4589</v>
      </c>
      <c r="H14" s="55">
        <f t="shared" si="0"/>
        <v>4590</v>
      </c>
      <c r="I14" s="55">
        <f t="shared" si="0"/>
        <v>4420</v>
      </c>
      <c r="J14" s="55">
        <f t="shared" si="0"/>
        <v>4330</v>
      </c>
      <c r="K14" s="55">
        <f t="shared" si="0"/>
        <v>1910</v>
      </c>
      <c r="L14" s="55">
        <f t="shared" si="0"/>
        <v>1990</v>
      </c>
      <c r="M14" s="55">
        <f t="shared" si="0"/>
        <v>2360</v>
      </c>
      <c r="N14" s="55">
        <f t="shared" si="0"/>
        <v>2448</v>
      </c>
      <c r="O14" s="55">
        <f t="shared" si="0"/>
        <v>2680</v>
      </c>
      <c r="P14" s="55">
        <f t="shared" si="0"/>
        <v>2901</v>
      </c>
      <c r="Q14" s="55">
        <f t="shared" si="0"/>
        <v>2715</v>
      </c>
      <c r="R14" s="55">
        <f t="shared" si="0"/>
        <v>2779</v>
      </c>
      <c r="S14" s="55">
        <v>3098</v>
      </c>
      <c r="T14" s="55">
        <v>3299</v>
      </c>
      <c r="U14" s="55">
        <f t="shared" si="1"/>
        <v>2914</v>
      </c>
      <c r="V14" s="55">
        <f t="shared" si="1"/>
        <v>1361</v>
      </c>
      <c r="W14" s="55">
        <v>1706</v>
      </c>
      <c r="X14" s="55">
        <v>2421</v>
      </c>
      <c r="Y14" s="55">
        <v>2334</v>
      </c>
      <c r="Z14" s="165">
        <v>2419</v>
      </c>
      <c r="AA14" s="166">
        <v>2197</v>
      </c>
      <c r="AB14" s="55"/>
    </row>
    <row r="15" spans="1:28" ht="13.5" customHeight="1" x14ac:dyDescent="0.45">
      <c r="A15" s="53"/>
      <c r="B15" s="55"/>
      <c r="C15" s="55"/>
      <c r="D15" s="55"/>
      <c r="E15" s="55"/>
      <c r="F15" s="55"/>
      <c r="G15" s="55"/>
      <c r="H15" s="55"/>
      <c r="I15" s="55"/>
      <c r="J15" s="55"/>
      <c r="K15" s="55"/>
      <c r="L15" s="55"/>
      <c r="M15" s="55"/>
      <c r="N15" s="55"/>
      <c r="O15" s="55"/>
      <c r="P15" s="55"/>
      <c r="Q15" s="55"/>
      <c r="R15" s="55"/>
      <c r="S15" s="96"/>
      <c r="T15" s="96"/>
      <c r="U15" s="96"/>
      <c r="V15" s="96"/>
      <c r="W15" s="96"/>
      <c r="X15" s="96"/>
      <c r="Y15" s="96"/>
      <c r="Z15" s="167"/>
      <c r="AA15" s="158"/>
      <c r="AB15" s="61"/>
    </row>
    <row r="16" spans="1:28" ht="13.5" customHeight="1" thickBot="1" x14ac:dyDescent="0.5">
      <c r="A16" s="58" t="s">
        <v>6</v>
      </c>
      <c r="B16" s="59">
        <f>SUM(B5:B14)</f>
        <v>242309</v>
      </c>
      <c r="C16" s="59">
        <f t="shared" ref="C16:R16" si="2">SUM(C5:C14)</f>
        <v>253544</v>
      </c>
      <c r="D16" s="59">
        <f t="shared" si="2"/>
        <v>274685</v>
      </c>
      <c r="E16" s="59">
        <f t="shared" si="2"/>
        <v>313100</v>
      </c>
      <c r="F16" s="59">
        <f t="shared" si="2"/>
        <v>330772</v>
      </c>
      <c r="G16" s="59">
        <f t="shared" si="2"/>
        <v>346673</v>
      </c>
      <c r="H16" s="59">
        <f t="shared" si="2"/>
        <v>355763</v>
      </c>
      <c r="I16" s="59">
        <f t="shared" si="2"/>
        <v>359250</v>
      </c>
      <c r="J16" s="59">
        <f t="shared" si="2"/>
        <v>367164</v>
      </c>
      <c r="K16" s="59">
        <f t="shared" si="2"/>
        <v>384084</v>
      </c>
      <c r="L16" s="59">
        <f t="shared" si="2"/>
        <v>397653</v>
      </c>
      <c r="M16" s="59">
        <f t="shared" si="2"/>
        <v>409569</v>
      </c>
      <c r="N16" s="59">
        <f t="shared" si="2"/>
        <v>419963</v>
      </c>
      <c r="O16" s="59">
        <f t="shared" si="2"/>
        <v>427938</v>
      </c>
      <c r="P16" s="59">
        <f t="shared" si="2"/>
        <v>433797</v>
      </c>
      <c r="Q16" s="59">
        <f t="shared" si="2"/>
        <v>440666</v>
      </c>
      <c r="R16" s="59">
        <f t="shared" si="2"/>
        <v>450750</v>
      </c>
      <c r="S16" s="59">
        <v>459720</v>
      </c>
      <c r="T16" s="59">
        <v>470308</v>
      </c>
      <c r="U16" s="59">
        <f>SUM(U5:U14)</f>
        <v>480511</v>
      </c>
      <c r="V16" s="59">
        <f>SUM(V5:V14)</f>
        <v>490735</v>
      </c>
      <c r="W16" s="59">
        <f t="shared" ref="W16:X16" si="3">SUM(W5:W14)</f>
        <v>499136</v>
      </c>
      <c r="X16" s="59">
        <f t="shared" si="3"/>
        <v>501474</v>
      </c>
      <c r="Y16" s="59">
        <v>516065</v>
      </c>
      <c r="Z16" s="168">
        <v>524118</v>
      </c>
      <c r="AA16" s="168">
        <v>529184</v>
      </c>
      <c r="AB16" s="107"/>
    </row>
    <row r="17" spans="1:28" ht="16.5" customHeight="1" thickBot="1" x14ac:dyDescent="0.5">
      <c r="A17" s="60"/>
      <c r="B17" s="55"/>
      <c r="C17" s="55"/>
      <c r="D17" s="55"/>
      <c r="E17" s="55"/>
      <c r="F17" s="55"/>
      <c r="G17" s="55"/>
      <c r="H17" s="55"/>
      <c r="I17" s="55"/>
      <c r="J17" s="55"/>
      <c r="K17" s="55"/>
      <c r="L17" s="55"/>
      <c r="M17" s="55"/>
      <c r="N17" s="55"/>
      <c r="O17" s="55"/>
      <c r="P17" s="55"/>
      <c r="Q17" s="55"/>
      <c r="R17" s="55"/>
      <c r="S17" s="96"/>
      <c r="T17" s="96"/>
      <c r="U17" s="96"/>
      <c r="V17" s="96"/>
      <c r="W17" s="96"/>
      <c r="X17" s="96"/>
      <c r="Y17" s="96"/>
      <c r="Z17" s="167"/>
      <c r="AA17" s="167"/>
    </row>
    <row r="18" spans="1:28" ht="13.5" customHeight="1" thickBot="1" x14ac:dyDescent="0.5">
      <c r="A18" s="110"/>
      <c r="B18" s="271" t="s">
        <v>31</v>
      </c>
      <c r="C18" s="271"/>
      <c r="D18" s="271"/>
      <c r="E18" s="271"/>
      <c r="F18" s="271"/>
      <c r="G18" s="271"/>
      <c r="H18" s="271"/>
      <c r="I18" s="271"/>
      <c r="J18" s="271"/>
      <c r="K18" s="271"/>
      <c r="L18" s="271"/>
      <c r="M18" s="271"/>
      <c r="N18" s="271"/>
      <c r="O18" s="271"/>
      <c r="P18" s="271"/>
      <c r="Q18" s="271"/>
      <c r="R18" s="271"/>
      <c r="S18" s="271"/>
      <c r="T18" s="271"/>
      <c r="U18" s="271"/>
      <c r="V18" s="271"/>
      <c r="W18" s="271"/>
      <c r="X18" s="271"/>
      <c r="Y18" s="271"/>
      <c r="Z18" s="271"/>
      <c r="AA18" s="272"/>
      <c r="AB18" s="66"/>
    </row>
    <row r="19" spans="1:28" ht="13.5" customHeight="1" thickTop="1" thickBot="1" x14ac:dyDescent="0.5">
      <c r="A19" s="53"/>
      <c r="B19" s="54" t="s">
        <v>7</v>
      </c>
      <c r="C19" s="54" t="s">
        <v>8</v>
      </c>
      <c r="D19" s="54" t="s">
        <v>9</v>
      </c>
      <c r="E19" s="54" t="s">
        <v>10</v>
      </c>
      <c r="F19" s="54" t="s">
        <v>11</v>
      </c>
      <c r="G19" s="54" t="s">
        <v>12</v>
      </c>
      <c r="H19" s="54" t="s">
        <v>13</v>
      </c>
      <c r="I19" s="54" t="s">
        <v>14</v>
      </c>
      <c r="J19" s="54" t="s">
        <v>15</v>
      </c>
      <c r="K19" s="54" t="s">
        <v>16</v>
      </c>
      <c r="L19" s="54" t="s">
        <v>17</v>
      </c>
      <c r="M19" s="54" t="s">
        <v>18</v>
      </c>
      <c r="N19" s="54" t="s">
        <v>19</v>
      </c>
      <c r="O19" s="54" t="s">
        <v>20</v>
      </c>
      <c r="P19" s="54" t="s">
        <v>21</v>
      </c>
      <c r="Q19" s="54" t="s">
        <v>22</v>
      </c>
      <c r="R19" s="54" t="s">
        <v>23</v>
      </c>
      <c r="S19" s="54" t="s">
        <v>24</v>
      </c>
      <c r="T19" s="54" t="s">
        <v>25</v>
      </c>
      <c r="U19" s="54" t="s">
        <v>26</v>
      </c>
      <c r="V19" s="54" t="s">
        <v>27</v>
      </c>
      <c r="W19" s="54" t="s">
        <v>28</v>
      </c>
      <c r="X19" s="54" t="s">
        <v>29</v>
      </c>
      <c r="Y19" s="54" t="s">
        <v>30</v>
      </c>
      <c r="Z19" s="163" t="s">
        <v>136</v>
      </c>
      <c r="AA19" s="164" t="s">
        <v>137</v>
      </c>
      <c r="AB19" s="104"/>
    </row>
    <row r="20" spans="1:28" ht="16.25" customHeight="1" thickTop="1" x14ac:dyDescent="0.45">
      <c r="A20" s="53" t="s">
        <v>100</v>
      </c>
      <c r="B20" s="55">
        <v>22640</v>
      </c>
      <c r="C20" s="55">
        <v>22423</v>
      </c>
      <c r="D20" s="55">
        <v>25100</v>
      </c>
      <c r="E20" s="55">
        <v>29026</v>
      </c>
      <c r="F20" s="55">
        <v>26481</v>
      </c>
      <c r="G20" s="55">
        <v>30952</v>
      </c>
      <c r="H20" s="55">
        <v>31199</v>
      </c>
      <c r="I20" s="55">
        <v>30831</v>
      </c>
      <c r="J20" s="55">
        <v>30998</v>
      </c>
      <c r="K20" s="55">
        <v>35100</v>
      </c>
      <c r="L20" s="55">
        <v>35656</v>
      </c>
      <c r="M20" s="55">
        <v>35979</v>
      </c>
      <c r="N20" s="55">
        <v>36642</v>
      </c>
      <c r="O20" s="55">
        <v>36044</v>
      </c>
      <c r="P20" s="55">
        <v>35085</v>
      </c>
      <c r="Q20" s="55">
        <v>34447</v>
      </c>
      <c r="R20" s="55">
        <v>33500</v>
      </c>
      <c r="S20" s="51">
        <v>34020</v>
      </c>
      <c r="T20" s="51">
        <v>34749</v>
      </c>
      <c r="U20" s="51">
        <v>37108</v>
      </c>
      <c r="V20" s="51">
        <v>34129</v>
      </c>
      <c r="W20" s="51">
        <v>32685</v>
      </c>
      <c r="X20" s="51">
        <v>34409</v>
      </c>
      <c r="Y20" s="51">
        <v>36255</v>
      </c>
      <c r="Z20" s="88">
        <v>35919</v>
      </c>
      <c r="AA20" s="158">
        <v>36598</v>
      </c>
      <c r="AB20" s="61"/>
    </row>
    <row r="21" spans="1:28" ht="16.25" customHeight="1" x14ac:dyDescent="0.45">
      <c r="A21" s="53" t="s">
        <v>101</v>
      </c>
      <c r="B21" s="55">
        <v>17024</v>
      </c>
      <c r="C21" s="55">
        <v>17270</v>
      </c>
      <c r="D21" s="55">
        <v>17978</v>
      </c>
      <c r="E21" s="55">
        <v>20069</v>
      </c>
      <c r="F21" s="55">
        <v>21065</v>
      </c>
      <c r="G21" s="55">
        <v>21785</v>
      </c>
      <c r="H21" s="55">
        <v>22716</v>
      </c>
      <c r="I21" s="55">
        <v>22549</v>
      </c>
      <c r="J21" s="55">
        <v>22662</v>
      </c>
      <c r="K21" s="55">
        <v>23379</v>
      </c>
      <c r="L21" s="55">
        <v>23802</v>
      </c>
      <c r="M21" s="55">
        <v>24499</v>
      </c>
      <c r="N21" s="55">
        <v>24026</v>
      </c>
      <c r="O21" s="55">
        <v>23776</v>
      </c>
      <c r="P21" s="55">
        <v>24056</v>
      </c>
      <c r="Q21" s="55">
        <v>20367</v>
      </c>
      <c r="R21" s="55">
        <v>22727</v>
      </c>
      <c r="S21" s="61">
        <v>23069</v>
      </c>
      <c r="T21" s="61">
        <v>24020</v>
      </c>
      <c r="U21" s="61">
        <v>24498</v>
      </c>
      <c r="V21" s="61">
        <v>25874</v>
      </c>
      <c r="W21" s="61">
        <v>26787</v>
      </c>
      <c r="X21" s="61">
        <v>26934</v>
      </c>
      <c r="Y21" s="61">
        <v>27707</v>
      </c>
      <c r="Z21" s="169">
        <v>29125</v>
      </c>
      <c r="AA21" s="170">
        <v>31618</v>
      </c>
      <c r="AB21" s="61"/>
    </row>
    <row r="22" spans="1:28" ht="16.25" customHeight="1" x14ac:dyDescent="0.45">
      <c r="A22" s="53" t="s">
        <v>102</v>
      </c>
      <c r="B22" s="55">
        <v>10194</v>
      </c>
      <c r="C22" s="55">
        <v>10639</v>
      </c>
      <c r="D22" s="55">
        <v>11137</v>
      </c>
      <c r="E22" s="55">
        <v>12622</v>
      </c>
      <c r="F22" s="55">
        <v>13553</v>
      </c>
      <c r="G22" s="55">
        <v>14021</v>
      </c>
      <c r="H22" s="55">
        <v>13894</v>
      </c>
      <c r="I22" s="55">
        <v>13661</v>
      </c>
      <c r="J22" s="55">
        <v>13848</v>
      </c>
      <c r="K22" s="55">
        <v>14201</v>
      </c>
      <c r="L22" s="55">
        <v>14834</v>
      </c>
      <c r="M22" s="55">
        <v>15093</v>
      </c>
      <c r="N22" s="55">
        <v>15338</v>
      </c>
      <c r="O22" s="55">
        <v>14996</v>
      </c>
      <c r="P22" s="55">
        <v>14506</v>
      </c>
      <c r="Q22" s="55">
        <v>14388</v>
      </c>
      <c r="R22" s="55">
        <v>14130</v>
      </c>
      <c r="S22" s="61">
        <v>14176</v>
      </c>
      <c r="T22" s="61">
        <v>14282</v>
      </c>
      <c r="U22" s="61">
        <v>14629</v>
      </c>
      <c r="V22" s="61">
        <v>15119</v>
      </c>
      <c r="W22" s="61">
        <v>14968</v>
      </c>
      <c r="X22" s="61">
        <v>14969</v>
      </c>
      <c r="Y22" s="61">
        <v>15541</v>
      </c>
      <c r="Z22" s="169">
        <v>15780</v>
      </c>
      <c r="AA22" s="170">
        <v>15440</v>
      </c>
      <c r="AB22" s="61"/>
    </row>
    <row r="23" spans="1:28" ht="16.25" customHeight="1" x14ac:dyDescent="0.45">
      <c r="A23" s="53" t="s">
        <v>103</v>
      </c>
      <c r="B23" s="55">
        <v>23275</v>
      </c>
      <c r="C23" s="55">
        <v>25230</v>
      </c>
      <c r="D23" s="55">
        <v>27725</v>
      </c>
      <c r="E23" s="55">
        <v>32942</v>
      </c>
      <c r="F23" s="55">
        <v>37616</v>
      </c>
      <c r="G23" s="55">
        <v>39519</v>
      </c>
      <c r="H23" s="55">
        <v>40321</v>
      </c>
      <c r="I23" s="55">
        <v>39367</v>
      </c>
      <c r="J23" s="55">
        <v>38262</v>
      </c>
      <c r="K23" s="55">
        <v>38808</v>
      </c>
      <c r="L23" s="55">
        <v>39150</v>
      </c>
      <c r="M23" s="55">
        <v>38476</v>
      </c>
      <c r="N23" s="55">
        <v>37737</v>
      </c>
      <c r="O23" s="55">
        <v>35895</v>
      </c>
      <c r="P23" s="55">
        <v>33925</v>
      </c>
      <c r="Q23" s="55">
        <v>32894</v>
      </c>
      <c r="R23" s="55">
        <v>31588</v>
      </c>
      <c r="S23" s="61">
        <v>30514</v>
      </c>
      <c r="T23" s="61">
        <v>30039</v>
      </c>
      <c r="U23" s="61">
        <v>29355</v>
      </c>
      <c r="V23" s="61">
        <v>29097</v>
      </c>
      <c r="W23" s="61">
        <v>27585</v>
      </c>
      <c r="X23" s="61">
        <v>26865</v>
      </c>
      <c r="Y23" s="61">
        <v>27147</v>
      </c>
      <c r="Z23" s="169">
        <v>27335</v>
      </c>
      <c r="AA23" s="170">
        <v>27353</v>
      </c>
      <c r="AB23" s="61"/>
    </row>
    <row r="24" spans="1:28" ht="16.25" customHeight="1" x14ac:dyDescent="0.45">
      <c r="A24" s="53" t="s">
        <v>104</v>
      </c>
      <c r="B24" s="55">
        <v>71834</v>
      </c>
      <c r="C24" s="55">
        <v>75634</v>
      </c>
      <c r="D24" s="55">
        <v>82608</v>
      </c>
      <c r="E24" s="55">
        <v>97615</v>
      </c>
      <c r="F24" s="55">
        <v>106042</v>
      </c>
      <c r="G24" s="55">
        <v>111287</v>
      </c>
      <c r="H24" s="55">
        <v>114514</v>
      </c>
      <c r="I24" s="55">
        <v>113704</v>
      </c>
      <c r="J24" s="55">
        <v>115827</v>
      </c>
      <c r="K24" s="55">
        <v>122180</v>
      </c>
      <c r="L24" s="55">
        <v>127252</v>
      </c>
      <c r="M24" s="55">
        <v>131856</v>
      </c>
      <c r="N24" s="55">
        <v>135452</v>
      </c>
      <c r="O24" s="55">
        <v>138460</v>
      </c>
      <c r="P24" s="55">
        <v>138443</v>
      </c>
      <c r="Q24" s="55">
        <v>140934</v>
      </c>
      <c r="R24" s="55">
        <v>142416</v>
      </c>
      <c r="S24" s="61">
        <v>143899</v>
      </c>
      <c r="T24" s="61">
        <v>146246</v>
      </c>
      <c r="U24" s="61">
        <v>148634</v>
      </c>
      <c r="V24" s="61">
        <v>154855</v>
      </c>
      <c r="W24" s="61">
        <v>156809</v>
      </c>
      <c r="X24" s="61">
        <v>154608</v>
      </c>
      <c r="Y24" s="61">
        <v>157799</v>
      </c>
      <c r="Z24" s="169">
        <v>159210</v>
      </c>
      <c r="AA24" s="170">
        <v>159619</v>
      </c>
      <c r="AB24" s="61"/>
    </row>
    <row r="25" spans="1:28" ht="16.25" customHeight="1" x14ac:dyDescent="0.45">
      <c r="A25" s="53" t="s">
        <v>105</v>
      </c>
      <c r="B25" s="55">
        <v>15649</v>
      </c>
      <c r="C25" s="55">
        <v>15419</v>
      </c>
      <c r="D25" s="55">
        <v>16398</v>
      </c>
      <c r="E25" s="55">
        <v>19160</v>
      </c>
      <c r="F25" s="55">
        <v>21022</v>
      </c>
      <c r="G25" s="55">
        <v>22457</v>
      </c>
      <c r="H25" s="55">
        <v>23435</v>
      </c>
      <c r="I25" s="55">
        <v>23144</v>
      </c>
      <c r="J25" s="55">
        <v>25231</v>
      </c>
      <c r="K25" s="55">
        <v>25771</v>
      </c>
      <c r="L25" s="55">
        <v>26787</v>
      </c>
      <c r="M25" s="55">
        <v>28010</v>
      </c>
      <c r="N25" s="55">
        <v>28809</v>
      </c>
      <c r="O25" s="55">
        <v>29719</v>
      </c>
      <c r="P25" s="55">
        <v>30389</v>
      </c>
      <c r="Q25" s="55">
        <v>31922</v>
      </c>
      <c r="R25" s="55">
        <v>32578</v>
      </c>
      <c r="S25" s="61">
        <v>33171</v>
      </c>
      <c r="T25" s="61">
        <v>33510</v>
      </c>
      <c r="U25" s="61">
        <v>34228</v>
      </c>
      <c r="V25" s="61">
        <v>35583</v>
      </c>
      <c r="W25" s="61">
        <v>36034</v>
      </c>
      <c r="X25" s="61">
        <v>35900</v>
      </c>
      <c r="Y25" s="61">
        <v>36441</v>
      </c>
      <c r="Z25" s="169">
        <v>36950</v>
      </c>
      <c r="AA25" s="170">
        <v>38220</v>
      </c>
      <c r="AB25" s="61"/>
    </row>
    <row r="26" spans="1:28" ht="16.25" customHeight="1" x14ac:dyDescent="0.45">
      <c r="A26" s="53" t="s">
        <v>106</v>
      </c>
      <c r="B26" s="55">
        <v>21834</v>
      </c>
      <c r="C26" s="55">
        <v>23367</v>
      </c>
      <c r="D26" s="55">
        <v>24449</v>
      </c>
      <c r="E26" s="55">
        <v>26122</v>
      </c>
      <c r="F26" s="55">
        <v>26364</v>
      </c>
      <c r="G26" s="55">
        <v>26152</v>
      </c>
      <c r="H26" s="55">
        <v>25830</v>
      </c>
      <c r="I26" s="55">
        <v>26188</v>
      </c>
      <c r="J26" s="55">
        <v>26893</v>
      </c>
      <c r="K26" s="55">
        <v>29044</v>
      </c>
      <c r="L26" s="55">
        <v>30148</v>
      </c>
      <c r="M26" s="55">
        <v>31796</v>
      </c>
      <c r="N26" s="55">
        <v>33775</v>
      </c>
      <c r="O26" s="55">
        <v>35725</v>
      </c>
      <c r="P26" s="55">
        <v>38339</v>
      </c>
      <c r="Q26" s="55">
        <v>41531</v>
      </c>
      <c r="R26" s="55">
        <v>43344</v>
      </c>
      <c r="S26" s="61">
        <v>44062</v>
      </c>
      <c r="T26" s="61">
        <v>44769</v>
      </c>
      <c r="U26" s="61">
        <v>45098</v>
      </c>
      <c r="V26" s="61">
        <v>46108</v>
      </c>
      <c r="W26" s="61">
        <v>46578</v>
      </c>
      <c r="X26" s="61">
        <v>46591</v>
      </c>
      <c r="Y26" s="61">
        <v>47732</v>
      </c>
      <c r="Z26" s="169">
        <v>49811</v>
      </c>
      <c r="AA26" s="170">
        <v>52817</v>
      </c>
      <c r="AB26" s="61"/>
    </row>
    <row r="27" spans="1:28" ht="16.25" customHeight="1" x14ac:dyDescent="0.45">
      <c r="A27" s="53" t="s">
        <v>107</v>
      </c>
      <c r="B27" s="55">
        <v>12760</v>
      </c>
      <c r="C27" s="55">
        <v>14075</v>
      </c>
      <c r="D27" s="55">
        <v>15952</v>
      </c>
      <c r="E27" s="55">
        <v>18621</v>
      </c>
      <c r="F27" s="55">
        <v>22133</v>
      </c>
      <c r="G27" s="55">
        <v>24398</v>
      </c>
      <c r="H27" s="55">
        <v>26238</v>
      </c>
      <c r="I27" s="55">
        <v>27332</v>
      </c>
      <c r="J27" s="55">
        <v>28383</v>
      </c>
      <c r="K27" s="55">
        <v>29690</v>
      </c>
      <c r="L27" s="55">
        <v>31251</v>
      </c>
      <c r="M27" s="55">
        <v>32414</v>
      </c>
      <c r="N27" s="55">
        <v>33094</v>
      </c>
      <c r="O27" s="55">
        <v>34393</v>
      </c>
      <c r="P27" s="55">
        <v>36256</v>
      </c>
      <c r="Q27" s="55">
        <v>37639</v>
      </c>
      <c r="R27" s="55">
        <v>38802</v>
      </c>
      <c r="S27" s="61">
        <v>39434</v>
      </c>
      <c r="T27" s="61">
        <v>40371</v>
      </c>
      <c r="U27" s="61">
        <v>40732</v>
      </c>
      <c r="V27" s="61">
        <v>41489</v>
      </c>
      <c r="W27" s="61">
        <v>43162</v>
      </c>
      <c r="X27" s="61">
        <v>44092</v>
      </c>
      <c r="Y27" s="61">
        <v>44931</v>
      </c>
      <c r="Z27" s="169">
        <v>46229</v>
      </c>
      <c r="AA27" s="170">
        <v>48643</v>
      </c>
      <c r="AB27" s="61"/>
    </row>
    <row r="28" spans="1:28" ht="16.25" customHeight="1" x14ac:dyDescent="0.45">
      <c r="A28" s="53" t="s">
        <v>108</v>
      </c>
      <c r="B28" s="55">
        <v>16560</v>
      </c>
      <c r="C28" s="55">
        <v>17957</v>
      </c>
      <c r="D28" s="55">
        <v>18422</v>
      </c>
      <c r="E28" s="55">
        <v>19190</v>
      </c>
      <c r="F28" s="55">
        <v>17918</v>
      </c>
      <c r="G28" s="55">
        <v>16681</v>
      </c>
      <c r="H28" s="55">
        <v>15836</v>
      </c>
      <c r="I28" s="55">
        <v>15627</v>
      </c>
      <c r="J28" s="55">
        <v>15978</v>
      </c>
      <c r="K28" s="55">
        <v>16760</v>
      </c>
      <c r="L28" s="55">
        <v>17707</v>
      </c>
      <c r="M28" s="55">
        <v>18672</v>
      </c>
      <c r="N28" s="55">
        <v>20065</v>
      </c>
      <c r="O28" s="55">
        <v>21565</v>
      </c>
      <c r="P28" s="55">
        <v>23722</v>
      </c>
      <c r="Q28" s="55">
        <v>26064</v>
      </c>
      <c r="R28" s="55">
        <v>28885</v>
      </c>
      <c r="S28" s="61">
        <v>31334</v>
      </c>
      <c r="T28" s="61">
        <v>33415</v>
      </c>
      <c r="U28" s="61">
        <v>34570</v>
      </c>
      <c r="V28" s="61">
        <v>37289</v>
      </c>
      <c r="W28" s="61">
        <v>38897</v>
      </c>
      <c r="X28" s="61">
        <v>39952</v>
      </c>
      <c r="Y28" s="61">
        <v>43520</v>
      </c>
      <c r="Z28" s="169">
        <v>44644</v>
      </c>
      <c r="AA28" s="170">
        <v>42605</v>
      </c>
      <c r="AB28" s="61"/>
    </row>
    <row r="29" spans="1:28" ht="16.25" customHeight="1" x14ac:dyDescent="0.45">
      <c r="A29" s="53" t="s">
        <v>109</v>
      </c>
      <c r="B29" s="55">
        <v>4076</v>
      </c>
      <c r="C29" s="55">
        <v>3305</v>
      </c>
      <c r="D29" s="55">
        <v>4167</v>
      </c>
      <c r="E29" s="55">
        <v>4851</v>
      </c>
      <c r="F29" s="55">
        <v>4590</v>
      </c>
      <c r="G29" s="55">
        <v>4549</v>
      </c>
      <c r="H29" s="55">
        <v>4546</v>
      </c>
      <c r="I29" s="55">
        <v>4377</v>
      </c>
      <c r="J29" s="55">
        <v>4280</v>
      </c>
      <c r="K29" s="55">
        <v>1866</v>
      </c>
      <c r="L29" s="55">
        <v>1954</v>
      </c>
      <c r="M29" s="55">
        <v>2269</v>
      </c>
      <c r="N29" s="55">
        <v>2360</v>
      </c>
      <c r="O29" s="55">
        <v>2598</v>
      </c>
      <c r="P29" s="55">
        <v>2799</v>
      </c>
      <c r="Q29" s="55">
        <v>2575</v>
      </c>
      <c r="R29" s="55">
        <v>2626</v>
      </c>
      <c r="S29" s="61">
        <v>2721</v>
      </c>
      <c r="T29" s="61">
        <v>2888</v>
      </c>
      <c r="U29" s="61">
        <v>2612</v>
      </c>
      <c r="V29" s="61">
        <v>1185</v>
      </c>
      <c r="W29" s="61">
        <v>1496</v>
      </c>
      <c r="X29" s="61">
        <v>2226</v>
      </c>
      <c r="Y29" s="61">
        <v>2172</v>
      </c>
      <c r="Z29" s="169">
        <v>2274</v>
      </c>
      <c r="AA29" s="170">
        <v>1960</v>
      </c>
      <c r="AB29" s="61"/>
    </row>
    <row r="30" spans="1:28" ht="13.5" customHeight="1" x14ac:dyDescent="0.45">
      <c r="A30" s="53"/>
      <c r="B30" s="55"/>
      <c r="C30" s="55"/>
      <c r="D30" s="55"/>
      <c r="E30" s="55"/>
      <c r="F30" s="55"/>
      <c r="G30" s="57"/>
      <c r="H30" s="57"/>
      <c r="I30" s="57"/>
      <c r="J30" s="57"/>
      <c r="K30" s="57"/>
      <c r="L30" s="57"/>
      <c r="M30" s="57"/>
      <c r="N30" s="57"/>
      <c r="O30" s="57"/>
      <c r="P30" s="57"/>
      <c r="Q30" s="57"/>
      <c r="R30" s="57"/>
      <c r="AA30" s="171"/>
    </row>
    <row r="31" spans="1:28" ht="13.5" customHeight="1" thickBot="1" x14ac:dyDescent="0.5">
      <c r="A31" s="58" t="s">
        <v>6</v>
      </c>
      <c r="B31" s="59">
        <f>SUM(B20:B30)</f>
        <v>215846</v>
      </c>
      <c r="C31" s="59">
        <f t="shared" ref="C31:R31" si="4">SUM(C20:C30)</f>
        <v>225319</v>
      </c>
      <c r="D31" s="59">
        <f t="shared" si="4"/>
        <v>243936</v>
      </c>
      <c r="E31" s="59">
        <f t="shared" si="4"/>
        <v>280218</v>
      </c>
      <c r="F31" s="59">
        <f t="shared" si="4"/>
        <v>296784</v>
      </c>
      <c r="G31" s="59">
        <f t="shared" si="4"/>
        <v>311801</v>
      </c>
      <c r="H31" s="59">
        <f t="shared" si="4"/>
        <v>318529</v>
      </c>
      <c r="I31" s="59">
        <f t="shared" si="4"/>
        <v>316780</v>
      </c>
      <c r="J31" s="59">
        <f t="shared" si="4"/>
        <v>322362</v>
      </c>
      <c r="K31" s="59">
        <f t="shared" si="4"/>
        <v>336799</v>
      </c>
      <c r="L31" s="59">
        <f t="shared" si="4"/>
        <v>348541</v>
      </c>
      <c r="M31" s="59">
        <f t="shared" si="4"/>
        <v>359064</v>
      </c>
      <c r="N31" s="59">
        <f t="shared" si="4"/>
        <v>367298</v>
      </c>
      <c r="O31" s="59">
        <f t="shared" si="4"/>
        <v>373171</v>
      </c>
      <c r="P31" s="59">
        <f t="shared" si="4"/>
        <v>377520</v>
      </c>
      <c r="Q31" s="59">
        <f t="shared" si="4"/>
        <v>382761</v>
      </c>
      <c r="R31" s="59">
        <f t="shared" si="4"/>
        <v>390596</v>
      </c>
      <c r="S31" s="62">
        <v>396400</v>
      </c>
      <c r="T31" s="62">
        <v>404289</v>
      </c>
      <c r="U31" s="62">
        <f>SUM(U20:U29)</f>
        <v>411464</v>
      </c>
      <c r="V31" s="62">
        <f>SUM(V20:V29)</f>
        <v>420728</v>
      </c>
      <c r="W31" s="62">
        <f t="shared" ref="W31:X31" si="5">SUM(W20:W29)</f>
        <v>425001</v>
      </c>
      <c r="X31" s="62">
        <f t="shared" si="5"/>
        <v>426546</v>
      </c>
      <c r="Y31" s="62">
        <v>439245</v>
      </c>
      <c r="Z31" s="172">
        <v>447277</v>
      </c>
      <c r="AA31" s="172">
        <v>454873</v>
      </c>
      <c r="AB31" s="107"/>
    </row>
    <row r="32" spans="1:28" ht="13.5" customHeight="1" thickBot="1" x14ac:dyDescent="0.5">
      <c r="A32" s="60"/>
      <c r="B32" s="55"/>
      <c r="C32" s="55"/>
      <c r="D32" s="55"/>
      <c r="E32" s="55"/>
      <c r="F32" s="55"/>
      <c r="G32" s="55"/>
      <c r="H32" s="55"/>
      <c r="I32" s="55"/>
      <c r="J32" s="55"/>
      <c r="K32" s="55"/>
      <c r="L32" s="55"/>
      <c r="M32" s="55"/>
      <c r="N32" s="55"/>
      <c r="O32" s="55"/>
      <c r="P32" s="55"/>
      <c r="Q32" s="55"/>
      <c r="R32" s="55"/>
    </row>
    <row r="33" spans="1:28" ht="13.5" customHeight="1" thickBot="1" x14ac:dyDescent="0.5">
      <c r="A33" s="110"/>
      <c r="B33" s="271" t="s">
        <v>32</v>
      </c>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2"/>
      <c r="AB33" s="66"/>
    </row>
    <row r="34" spans="1:28" ht="13.5" customHeight="1" thickTop="1" thickBot="1" x14ac:dyDescent="0.5">
      <c r="A34" s="53"/>
      <c r="B34" s="54" t="s">
        <v>7</v>
      </c>
      <c r="C34" s="54" t="s">
        <v>8</v>
      </c>
      <c r="D34" s="54" t="s">
        <v>9</v>
      </c>
      <c r="E34" s="54" t="s">
        <v>10</v>
      </c>
      <c r="F34" s="54" t="s">
        <v>11</v>
      </c>
      <c r="G34" s="54" t="s">
        <v>12</v>
      </c>
      <c r="H34" s="54" t="s">
        <v>13</v>
      </c>
      <c r="I34" s="54" t="s">
        <v>14</v>
      </c>
      <c r="J34" s="54" t="s">
        <v>15</v>
      </c>
      <c r="K34" s="54" t="s">
        <v>16</v>
      </c>
      <c r="L34" s="54" t="s">
        <v>17</v>
      </c>
      <c r="M34" s="54" t="s">
        <v>18</v>
      </c>
      <c r="N34" s="54" t="s">
        <v>19</v>
      </c>
      <c r="O34" s="54" t="s">
        <v>20</v>
      </c>
      <c r="P34" s="54" t="s">
        <v>21</v>
      </c>
      <c r="Q34" s="54" t="s">
        <v>22</v>
      </c>
      <c r="R34" s="54" t="s">
        <v>23</v>
      </c>
      <c r="S34" s="54" t="s">
        <v>24</v>
      </c>
      <c r="T34" s="54" t="s">
        <v>25</v>
      </c>
      <c r="U34" s="54" t="s">
        <v>26</v>
      </c>
      <c r="V34" s="54" t="s">
        <v>27</v>
      </c>
      <c r="W34" s="54" t="s">
        <v>28</v>
      </c>
      <c r="X34" s="54" t="s">
        <v>29</v>
      </c>
      <c r="Y34" s="54" t="s">
        <v>30</v>
      </c>
      <c r="Z34" s="163" t="s">
        <v>136</v>
      </c>
      <c r="AA34" s="164" t="s">
        <v>137</v>
      </c>
      <c r="AB34" s="104"/>
    </row>
    <row r="35" spans="1:28" ht="16.25" customHeight="1" thickTop="1" x14ac:dyDescent="0.45">
      <c r="A35" s="53" t="s">
        <v>100</v>
      </c>
      <c r="B35" s="55">
        <v>54</v>
      </c>
      <c r="C35" s="55">
        <v>53</v>
      </c>
      <c r="D35" s="55">
        <v>53</v>
      </c>
      <c r="E35" s="55">
        <v>104</v>
      </c>
      <c r="F35" s="55">
        <v>116</v>
      </c>
      <c r="G35" s="55">
        <v>129</v>
      </c>
      <c r="H35" s="55">
        <v>150</v>
      </c>
      <c r="I35" s="55">
        <v>161</v>
      </c>
      <c r="J35" s="55">
        <v>157</v>
      </c>
      <c r="K35" s="55">
        <v>202</v>
      </c>
      <c r="L35" s="55">
        <v>260</v>
      </c>
      <c r="M35" s="55">
        <v>329</v>
      </c>
      <c r="N35" s="55">
        <v>372</v>
      </c>
      <c r="O35" s="55">
        <v>417</v>
      </c>
      <c r="P35" s="55">
        <v>447</v>
      </c>
      <c r="Q35" s="55">
        <v>454</v>
      </c>
      <c r="R35" s="55">
        <v>461</v>
      </c>
      <c r="S35" s="25">
        <f t="shared" ref="S35:S44" si="6">S5-S20</f>
        <v>480</v>
      </c>
      <c r="T35" s="25">
        <v>515</v>
      </c>
      <c r="U35" s="25">
        <v>565</v>
      </c>
      <c r="V35" s="25">
        <v>560</v>
      </c>
      <c r="W35" s="25">
        <v>631</v>
      </c>
      <c r="X35" s="25">
        <v>677</v>
      </c>
      <c r="Y35" s="25">
        <v>878</v>
      </c>
      <c r="Z35" s="173">
        <v>943</v>
      </c>
      <c r="AA35" s="170">
        <v>891</v>
      </c>
      <c r="AB35" s="61"/>
    </row>
    <row r="36" spans="1:28" ht="16.25" customHeight="1" x14ac:dyDescent="0.45">
      <c r="A36" s="53" t="s">
        <v>101</v>
      </c>
      <c r="B36" s="55">
        <v>1923</v>
      </c>
      <c r="C36" s="55">
        <v>2001</v>
      </c>
      <c r="D36" s="55">
        <v>2155</v>
      </c>
      <c r="E36" s="55">
        <v>2255</v>
      </c>
      <c r="F36" s="55">
        <v>2227</v>
      </c>
      <c r="G36" s="55">
        <v>2202</v>
      </c>
      <c r="H36" s="55">
        <v>2369</v>
      </c>
      <c r="I36" s="55">
        <v>2825</v>
      </c>
      <c r="J36" s="55">
        <v>3024</v>
      </c>
      <c r="K36" s="55">
        <v>3192</v>
      </c>
      <c r="L36" s="55">
        <v>3312</v>
      </c>
      <c r="M36" s="55">
        <v>3389</v>
      </c>
      <c r="N36" s="55">
        <v>3584</v>
      </c>
      <c r="O36" s="55">
        <v>3933</v>
      </c>
      <c r="P36" s="55">
        <v>4267</v>
      </c>
      <c r="Q36" s="55">
        <v>4853</v>
      </c>
      <c r="R36" s="55">
        <v>5085</v>
      </c>
      <c r="S36" s="25">
        <f t="shared" si="6"/>
        <v>5501</v>
      </c>
      <c r="T36" s="25">
        <v>5893</v>
      </c>
      <c r="U36" s="25">
        <v>6220</v>
      </c>
      <c r="V36" s="25">
        <v>6327</v>
      </c>
      <c r="W36" s="25">
        <v>6682</v>
      </c>
      <c r="X36" s="25">
        <v>6627</v>
      </c>
      <c r="Y36" s="25">
        <v>6813</v>
      </c>
      <c r="Z36" s="173">
        <v>7179</v>
      </c>
      <c r="AA36" s="170">
        <v>7179</v>
      </c>
      <c r="AB36" s="61"/>
    </row>
    <row r="37" spans="1:28" ht="16.25" customHeight="1" x14ac:dyDescent="0.45">
      <c r="A37" s="53" t="s">
        <v>102</v>
      </c>
      <c r="B37" s="55">
        <v>591</v>
      </c>
      <c r="C37" s="55">
        <v>586</v>
      </c>
      <c r="D37" s="55">
        <v>636</v>
      </c>
      <c r="E37" s="55">
        <v>648</v>
      </c>
      <c r="F37" s="55">
        <v>691</v>
      </c>
      <c r="G37" s="55">
        <v>780</v>
      </c>
      <c r="H37" s="55">
        <v>882</v>
      </c>
      <c r="I37" s="55">
        <v>1087</v>
      </c>
      <c r="J37" s="55">
        <v>1126</v>
      </c>
      <c r="K37" s="55">
        <v>1205</v>
      </c>
      <c r="L37" s="55">
        <v>1270</v>
      </c>
      <c r="M37" s="55">
        <v>1324</v>
      </c>
      <c r="N37" s="55">
        <v>1458</v>
      </c>
      <c r="O37" s="55">
        <v>1513</v>
      </c>
      <c r="P37" s="55">
        <v>1466</v>
      </c>
      <c r="Q37" s="55">
        <v>1509</v>
      </c>
      <c r="R37" s="55">
        <v>1585</v>
      </c>
      <c r="S37" s="25">
        <f t="shared" si="6"/>
        <v>1597</v>
      </c>
      <c r="T37" s="25">
        <v>1599</v>
      </c>
      <c r="U37" s="25">
        <v>1621</v>
      </c>
      <c r="V37" s="25">
        <v>1735</v>
      </c>
      <c r="W37" s="25">
        <v>1721</v>
      </c>
      <c r="X37" s="25">
        <v>1670</v>
      </c>
      <c r="Y37" s="25">
        <v>1655</v>
      </c>
      <c r="Z37" s="173">
        <v>1657</v>
      </c>
      <c r="AA37" s="170">
        <v>1623</v>
      </c>
      <c r="AB37" s="61"/>
    </row>
    <row r="38" spans="1:28" ht="16.25" customHeight="1" x14ac:dyDescent="0.45">
      <c r="A38" s="53" t="s">
        <v>103</v>
      </c>
      <c r="B38" s="55">
        <v>3552</v>
      </c>
      <c r="C38" s="55">
        <v>3593</v>
      </c>
      <c r="D38" s="55">
        <v>3672</v>
      </c>
      <c r="E38" s="55">
        <v>3899</v>
      </c>
      <c r="F38" s="55">
        <v>4174</v>
      </c>
      <c r="G38" s="55">
        <v>4335</v>
      </c>
      <c r="H38" s="55">
        <v>4666</v>
      </c>
      <c r="I38" s="55">
        <v>5511</v>
      </c>
      <c r="J38" s="55">
        <v>5697</v>
      </c>
      <c r="K38" s="55">
        <v>5843</v>
      </c>
      <c r="L38" s="55">
        <v>5869</v>
      </c>
      <c r="M38" s="55">
        <v>5818</v>
      </c>
      <c r="N38" s="55">
        <v>5823</v>
      </c>
      <c r="O38" s="55">
        <v>5696</v>
      </c>
      <c r="P38" s="55">
        <v>5646</v>
      </c>
      <c r="Q38" s="55">
        <v>5622</v>
      </c>
      <c r="R38" s="55">
        <v>5636</v>
      </c>
      <c r="S38" s="25">
        <f t="shared" si="6"/>
        <v>5659</v>
      </c>
      <c r="T38" s="25">
        <v>5621</v>
      </c>
      <c r="U38" s="25">
        <v>5759</v>
      </c>
      <c r="V38" s="25">
        <v>5895</v>
      </c>
      <c r="W38" s="25">
        <v>5829</v>
      </c>
      <c r="X38" s="25">
        <v>5671</v>
      </c>
      <c r="Y38" s="25">
        <v>5550</v>
      </c>
      <c r="Z38" s="173">
        <v>5716</v>
      </c>
      <c r="AA38" s="170">
        <v>5676</v>
      </c>
      <c r="AB38" s="61"/>
    </row>
    <row r="39" spans="1:28" ht="16.25" customHeight="1" x14ac:dyDescent="0.45">
      <c r="A39" s="53" t="s">
        <v>104</v>
      </c>
      <c r="B39" s="55">
        <v>9380</v>
      </c>
      <c r="C39" s="55">
        <v>9713</v>
      </c>
      <c r="D39" s="55">
        <v>10164</v>
      </c>
      <c r="E39" s="55">
        <v>10641</v>
      </c>
      <c r="F39" s="55">
        <v>10685</v>
      </c>
      <c r="G39" s="55">
        <v>10595</v>
      </c>
      <c r="H39" s="55">
        <v>11515</v>
      </c>
      <c r="I39" s="55">
        <v>12993</v>
      </c>
      <c r="J39" s="55">
        <v>13842</v>
      </c>
      <c r="K39" s="55">
        <v>14882</v>
      </c>
      <c r="L39" s="55">
        <v>15722</v>
      </c>
      <c r="M39" s="55">
        <v>16165</v>
      </c>
      <c r="N39" s="55">
        <v>17209</v>
      </c>
      <c r="O39" s="55">
        <v>18175</v>
      </c>
      <c r="P39" s="55">
        <v>18758</v>
      </c>
      <c r="Q39" s="55">
        <v>19205</v>
      </c>
      <c r="R39" s="55">
        <v>19788</v>
      </c>
      <c r="S39" s="25">
        <f t="shared" si="6"/>
        <v>20346</v>
      </c>
      <c r="T39" s="25">
        <v>20968</v>
      </c>
      <c r="U39" s="25">
        <v>21717</v>
      </c>
      <c r="V39" s="25">
        <v>22091</v>
      </c>
      <c r="W39" s="25">
        <v>23509</v>
      </c>
      <c r="X39" s="25">
        <v>23265</v>
      </c>
      <c r="Y39" s="25">
        <v>23956</v>
      </c>
      <c r="Z39" s="173">
        <v>24124</v>
      </c>
      <c r="AA39" s="170">
        <v>23099</v>
      </c>
      <c r="AB39" s="61"/>
    </row>
    <row r="40" spans="1:28" ht="16.25" customHeight="1" x14ac:dyDescent="0.45">
      <c r="A40" s="53" t="s">
        <v>105</v>
      </c>
      <c r="B40" s="55">
        <v>1842</v>
      </c>
      <c r="C40" s="55">
        <v>1957</v>
      </c>
      <c r="D40" s="55">
        <v>2082</v>
      </c>
      <c r="E40" s="55">
        <v>2149</v>
      </c>
      <c r="F40" s="55">
        <v>2207</v>
      </c>
      <c r="G40" s="55">
        <v>2358</v>
      </c>
      <c r="H40" s="55">
        <v>2422</v>
      </c>
      <c r="I40" s="55">
        <v>2778</v>
      </c>
      <c r="J40" s="55">
        <v>2927</v>
      </c>
      <c r="K40" s="55">
        <v>2960</v>
      </c>
      <c r="L40" s="55">
        <v>3041</v>
      </c>
      <c r="M40" s="55">
        <v>3095</v>
      </c>
      <c r="N40" s="55">
        <v>2989</v>
      </c>
      <c r="O40" s="55">
        <v>2931</v>
      </c>
      <c r="P40" s="55">
        <v>3073</v>
      </c>
      <c r="Q40" s="55">
        <v>3172</v>
      </c>
      <c r="R40" s="55">
        <v>3238</v>
      </c>
      <c r="S40" s="25">
        <f t="shared" si="6"/>
        <v>3280</v>
      </c>
      <c r="T40" s="25">
        <v>3351</v>
      </c>
      <c r="U40" s="25">
        <v>3518</v>
      </c>
      <c r="V40" s="25">
        <v>3625</v>
      </c>
      <c r="W40" s="25">
        <v>3653</v>
      </c>
      <c r="X40" s="25">
        <v>3628</v>
      </c>
      <c r="Y40" s="25">
        <v>3591</v>
      </c>
      <c r="Z40" s="173">
        <v>3616</v>
      </c>
      <c r="AA40" s="170">
        <v>3751</v>
      </c>
      <c r="AB40" s="61"/>
    </row>
    <row r="41" spans="1:28" ht="16.25" customHeight="1" x14ac:dyDescent="0.45">
      <c r="A41" s="53" t="s">
        <v>106</v>
      </c>
      <c r="B41" s="55">
        <v>3171</v>
      </c>
      <c r="C41" s="55">
        <v>3821</v>
      </c>
      <c r="D41" s="55">
        <v>4684</v>
      </c>
      <c r="E41" s="55">
        <v>5170</v>
      </c>
      <c r="F41" s="55">
        <v>5314</v>
      </c>
      <c r="G41" s="55">
        <v>5393</v>
      </c>
      <c r="H41" s="55">
        <v>5626</v>
      </c>
      <c r="I41" s="55">
        <v>6344</v>
      </c>
      <c r="J41" s="55">
        <v>6737</v>
      </c>
      <c r="K41" s="55">
        <v>7627</v>
      </c>
      <c r="L41" s="55">
        <v>7932</v>
      </c>
      <c r="M41" s="55">
        <v>8167</v>
      </c>
      <c r="N41" s="55">
        <v>8759</v>
      </c>
      <c r="O41" s="55">
        <v>9383</v>
      </c>
      <c r="P41" s="55">
        <v>9761</v>
      </c>
      <c r="Q41" s="55">
        <v>10012</v>
      </c>
      <c r="R41" s="55">
        <v>10630</v>
      </c>
      <c r="S41" s="25">
        <f t="shared" si="6"/>
        <v>11843</v>
      </c>
      <c r="T41" s="25">
        <v>12622</v>
      </c>
      <c r="U41" s="25">
        <v>13418</v>
      </c>
      <c r="V41" s="25">
        <v>13088</v>
      </c>
      <c r="W41" s="25">
        <v>14435</v>
      </c>
      <c r="X41" s="25">
        <v>14889</v>
      </c>
      <c r="Y41" s="25">
        <v>15272</v>
      </c>
      <c r="Z41" s="173">
        <v>13970</v>
      </c>
      <c r="AA41" s="170">
        <v>12419</v>
      </c>
      <c r="AB41" s="61"/>
    </row>
    <row r="42" spans="1:28" ht="16.25" customHeight="1" x14ac:dyDescent="0.45">
      <c r="A42" s="53" t="s">
        <v>107</v>
      </c>
      <c r="B42" s="55">
        <v>3028</v>
      </c>
      <c r="C42" s="55">
        <v>3373</v>
      </c>
      <c r="D42" s="55">
        <v>3771</v>
      </c>
      <c r="E42" s="55">
        <v>4090</v>
      </c>
      <c r="F42" s="55">
        <v>4557</v>
      </c>
      <c r="G42" s="55">
        <v>4987</v>
      </c>
      <c r="H42" s="55">
        <v>5300</v>
      </c>
      <c r="I42" s="55">
        <v>6074</v>
      </c>
      <c r="J42" s="55">
        <v>6421</v>
      </c>
      <c r="K42" s="55">
        <v>6624</v>
      </c>
      <c r="L42" s="55">
        <v>6798</v>
      </c>
      <c r="M42" s="55">
        <v>6988</v>
      </c>
      <c r="N42" s="55">
        <v>7181</v>
      </c>
      <c r="O42" s="55">
        <v>7343</v>
      </c>
      <c r="P42" s="55">
        <v>7468</v>
      </c>
      <c r="Q42" s="55">
        <v>7619</v>
      </c>
      <c r="R42" s="55">
        <v>8025</v>
      </c>
      <c r="S42" s="25">
        <f t="shared" si="6"/>
        <v>8303</v>
      </c>
      <c r="T42" s="25">
        <v>8682</v>
      </c>
      <c r="U42" s="25">
        <v>9097</v>
      </c>
      <c r="V42" s="25">
        <v>9532</v>
      </c>
      <c r="W42" s="25">
        <v>9864</v>
      </c>
      <c r="X42" s="25">
        <v>10243</v>
      </c>
      <c r="Y42" s="25">
        <v>10588</v>
      </c>
      <c r="Z42" s="173">
        <v>10972</v>
      </c>
      <c r="AA42" s="170">
        <v>11299</v>
      </c>
      <c r="AB42" s="61"/>
    </row>
    <row r="43" spans="1:28" ht="16.25" customHeight="1" x14ac:dyDescent="0.45">
      <c r="A43" s="53" t="s">
        <v>108</v>
      </c>
      <c r="B43" s="55">
        <v>2855</v>
      </c>
      <c r="C43" s="55">
        <v>3050</v>
      </c>
      <c r="D43" s="55">
        <v>3458</v>
      </c>
      <c r="E43" s="55">
        <v>3878</v>
      </c>
      <c r="F43" s="55">
        <v>3969</v>
      </c>
      <c r="G43" s="55">
        <v>4053</v>
      </c>
      <c r="H43" s="55">
        <v>4260</v>
      </c>
      <c r="I43" s="55">
        <v>4654</v>
      </c>
      <c r="J43" s="55">
        <v>4821</v>
      </c>
      <c r="K43" s="55">
        <v>4706</v>
      </c>
      <c r="L43" s="55">
        <v>4872</v>
      </c>
      <c r="M43" s="55">
        <v>5139</v>
      </c>
      <c r="N43" s="55">
        <v>5202</v>
      </c>
      <c r="O43" s="55">
        <v>5294</v>
      </c>
      <c r="P43" s="55">
        <v>5289</v>
      </c>
      <c r="Q43" s="55">
        <v>5319</v>
      </c>
      <c r="R43" s="55">
        <v>5553</v>
      </c>
      <c r="S43" s="25">
        <f t="shared" si="6"/>
        <v>5934</v>
      </c>
      <c r="T43" s="25">
        <v>6357</v>
      </c>
      <c r="U43" s="25">
        <v>6830</v>
      </c>
      <c r="V43" s="25">
        <v>6978</v>
      </c>
      <c r="W43" s="25">
        <v>7601</v>
      </c>
      <c r="X43" s="25">
        <v>8063</v>
      </c>
      <c r="Y43" s="25">
        <v>8355</v>
      </c>
      <c r="Z43" s="173">
        <v>8519</v>
      </c>
      <c r="AA43" s="170">
        <v>8137</v>
      </c>
      <c r="AB43" s="61"/>
    </row>
    <row r="44" spans="1:28" ht="16.25" customHeight="1" x14ac:dyDescent="0.45">
      <c r="A44" s="53" t="s">
        <v>109</v>
      </c>
      <c r="B44" s="55">
        <v>67</v>
      </c>
      <c r="C44" s="55">
        <v>78</v>
      </c>
      <c r="D44" s="55">
        <v>74</v>
      </c>
      <c r="E44" s="55">
        <v>48</v>
      </c>
      <c r="F44" s="55">
        <v>48</v>
      </c>
      <c r="G44" s="55">
        <v>40</v>
      </c>
      <c r="H44" s="55">
        <v>44</v>
      </c>
      <c r="I44" s="55">
        <v>43</v>
      </c>
      <c r="J44" s="55">
        <v>50</v>
      </c>
      <c r="K44" s="55">
        <v>44</v>
      </c>
      <c r="L44" s="55">
        <v>36</v>
      </c>
      <c r="M44" s="55">
        <v>91</v>
      </c>
      <c r="N44" s="55">
        <v>88</v>
      </c>
      <c r="O44" s="55">
        <v>82</v>
      </c>
      <c r="P44" s="55">
        <v>102</v>
      </c>
      <c r="Q44" s="55">
        <v>140</v>
      </c>
      <c r="R44" s="55">
        <v>153</v>
      </c>
      <c r="S44" s="25">
        <f t="shared" si="6"/>
        <v>377</v>
      </c>
      <c r="T44" s="25">
        <v>411</v>
      </c>
      <c r="U44" s="25">
        <v>302</v>
      </c>
      <c r="V44" s="25">
        <v>176</v>
      </c>
      <c r="W44" s="25">
        <v>210</v>
      </c>
      <c r="X44" s="25">
        <v>195</v>
      </c>
      <c r="Y44" s="25">
        <v>162</v>
      </c>
      <c r="Z44" s="173">
        <v>145</v>
      </c>
      <c r="AA44" s="170">
        <v>237</v>
      </c>
      <c r="AB44" s="61"/>
    </row>
    <row r="45" spans="1:28" ht="13.5" customHeight="1" x14ac:dyDescent="0.45">
      <c r="A45" s="53"/>
      <c r="B45" s="55"/>
      <c r="C45" s="55"/>
      <c r="D45" s="55"/>
      <c r="E45" s="55"/>
      <c r="F45" s="55"/>
      <c r="G45" s="57"/>
      <c r="H45" s="57"/>
      <c r="I45" s="57"/>
      <c r="J45" s="57"/>
      <c r="K45" s="57"/>
      <c r="L45" s="57"/>
      <c r="M45" s="57"/>
      <c r="N45" s="57"/>
      <c r="O45" s="57"/>
      <c r="P45" s="57"/>
      <c r="Q45" s="57"/>
      <c r="R45" s="57"/>
      <c r="S45" s="25"/>
      <c r="T45" s="25"/>
      <c r="U45" s="25"/>
      <c r="V45" s="25"/>
      <c r="W45" s="25"/>
      <c r="X45" s="25"/>
      <c r="Y45" s="25"/>
      <c r="Z45" s="173"/>
      <c r="AA45" s="174"/>
      <c r="AB45" s="25"/>
    </row>
    <row r="46" spans="1:28" ht="13.5" customHeight="1" thickBot="1" x14ac:dyDescent="0.5">
      <c r="A46" s="58" t="s">
        <v>6</v>
      </c>
      <c r="B46" s="59">
        <f>SUM(B35:B44)</f>
        <v>26463</v>
      </c>
      <c r="C46" s="59">
        <f t="shared" ref="C46:R46" si="7">SUM(C35:C44)</f>
        <v>28225</v>
      </c>
      <c r="D46" s="59">
        <f t="shared" si="7"/>
        <v>30749</v>
      </c>
      <c r="E46" s="59">
        <f t="shared" si="7"/>
        <v>32882</v>
      </c>
      <c r="F46" s="59">
        <f t="shared" si="7"/>
        <v>33988</v>
      </c>
      <c r="G46" s="59">
        <f t="shared" si="7"/>
        <v>34872</v>
      </c>
      <c r="H46" s="59">
        <f t="shared" si="7"/>
        <v>37234</v>
      </c>
      <c r="I46" s="59">
        <f t="shared" si="7"/>
        <v>42470</v>
      </c>
      <c r="J46" s="59">
        <f t="shared" si="7"/>
        <v>44802</v>
      </c>
      <c r="K46" s="59">
        <f t="shared" si="7"/>
        <v>47285</v>
      </c>
      <c r="L46" s="59">
        <f t="shared" si="7"/>
        <v>49112</v>
      </c>
      <c r="M46" s="59">
        <f t="shared" si="7"/>
        <v>50505</v>
      </c>
      <c r="N46" s="59">
        <f t="shared" si="7"/>
        <v>52665</v>
      </c>
      <c r="O46" s="59">
        <f t="shared" si="7"/>
        <v>54767</v>
      </c>
      <c r="P46" s="59">
        <f t="shared" si="7"/>
        <v>56277</v>
      </c>
      <c r="Q46" s="59">
        <f t="shared" si="7"/>
        <v>57905</v>
      </c>
      <c r="R46" s="59">
        <f t="shared" si="7"/>
        <v>60154</v>
      </c>
      <c r="S46" s="63">
        <f>S16-S31</f>
        <v>63320</v>
      </c>
      <c r="T46" s="63">
        <v>66019</v>
      </c>
      <c r="U46" s="63">
        <f>SUM(U35:U44)</f>
        <v>69047</v>
      </c>
      <c r="V46" s="63">
        <f>SUM(V35:V44)</f>
        <v>70007</v>
      </c>
      <c r="W46" s="63">
        <f t="shared" ref="W46:X46" si="8">SUM(W35:W44)</f>
        <v>74135</v>
      </c>
      <c r="X46" s="63">
        <f t="shared" si="8"/>
        <v>74928</v>
      </c>
      <c r="Y46" s="63">
        <v>76820</v>
      </c>
      <c r="Z46" s="175">
        <v>76841</v>
      </c>
      <c r="AA46" s="175">
        <v>74311</v>
      </c>
      <c r="AB46" s="106"/>
    </row>
    <row r="47" spans="1:28" x14ac:dyDescent="0.45">
      <c r="A47" s="64"/>
      <c r="B47" s="64"/>
      <c r="C47" s="64"/>
      <c r="D47" s="64"/>
      <c r="E47" s="64"/>
      <c r="F47" s="64"/>
      <c r="G47" s="64"/>
      <c r="H47" s="64"/>
      <c r="I47" s="64"/>
      <c r="J47" s="64"/>
      <c r="K47" s="64"/>
      <c r="L47" s="64"/>
      <c r="M47" s="64"/>
      <c r="N47" s="64"/>
      <c r="O47" s="64"/>
      <c r="P47" s="64"/>
      <c r="Q47" s="64"/>
      <c r="R47" s="64"/>
    </row>
    <row r="48" spans="1:28" x14ac:dyDescent="0.45">
      <c r="A48" s="143" t="s">
        <v>144</v>
      </c>
      <c r="B48" s="179"/>
      <c r="C48" s="179"/>
      <c r="D48" s="179"/>
      <c r="E48" s="179"/>
      <c r="F48" s="60"/>
      <c r="G48" s="60"/>
      <c r="H48" s="60"/>
      <c r="I48" s="60"/>
      <c r="J48" s="60"/>
      <c r="K48" s="60"/>
      <c r="L48" s="60"/>
      <c r="M48" s="60"/>
      <c r="N48" s="60"/>
      <c r="O48" s="60"/>
      <c r="P48" s="60"/>
      <c r="Q48" s="60"/>
      <c r="R48" s="60"/>
    </row>
    <row r="49" spans="1:29" ht="9" customHeight="1" x14ac:dyDescent="0.45">
      <c r="A49" s="65"/>
      <c r="B49" s="60"/>
      <c r="C49" s="60"/>
      <c r="D49" s="60"/>
      <c r="E49" s="60"/>
      <c r="F49" s="60"/>
      <c r="G49" s="60"/>
      <c r="H49" s="60"/>
      <c r="I49" s="60"/>
      <c r="J49" s="60"/>
      <c r="K49" s="60"/>
      <c r="L49" s="60"/>
      <c r="M49" s="60"/>
      <c r="N49" s="60"/>
      <c r="O49" s="60"/>
      <c r="P49" s="60"/>
      <c r="Q49" s="60"/>
      <c r="R49" s="60"/>
    </row>
    <row r="50" spans="1:29" x14ac:dyDescent="0.45">
      <c r="A50" s="66" t="s">
        <v>87</v>
      </c>
      <c r="B50" s="60"/>
      <c r="C50" s="60"/>
      <c r="D50" s="60"/>
      <c r="E50" s="60"/>
      <c r="F50" s="60"/>
      <c r="G50" s="60"/>
      <c r="H50" s="60"/>
      <c r="I50" s="60"/>
      <c r="J50" s="60"/>
      <c r="K50" s="60"/>
      <c r="L50" s="60"/>
      <c r="M50" s="60"/>
      <c r="N50" s="60"/>
      <c r="O50" s="60"/>
      <c r="P50" s="60"/>
      <c r="Q50" s="60"/>
      <c r="R50" s="60"/>
    </row>
    <row r="51" spans="1:29" s="94" customFormat="1" ht="17.75" customHeight="1" x14ac:dyDescent="0.45">
      <c r="A51" s="111" t="s">
        <v>110</v>
      </c>
      <c r="B51" s="111"/>
      <c r="C51" s="111"/>
      <c r="D51" s="111"/>
      <c r="E51" s="111"/>
      <c r="F51" s="111"/>
      <c r="G51" s="111"/>
      <c r="H51" s="111"/>
      <c r="I51" s="111"/>
      <c r="J51" s="111"/>
      <c r="K51" s="111"/>
      <c r="L51" s="111"/>
      <c r="M51" s="111"/>
      <c r="N51" s="111"/>
      <c r="O51" s="111"/>
      <c r="P51" s="111"/>
      <c r="Q51" s="111"/>
      <c r="R51" s="111"/>
      <c r="S51" s="93"/>
      <c r="T51" s="93"/>
      <c r="U51" s="93"/>
      <c r="V51" s="93"/>
      <c r="W51" s="93"/>
      <c r="X51" s="93"/>
      <c r="Y51" s="93"/>
      <c r="Z51" s="176"/>
      <c r="AA51" s="176"/>
      <c r="AB51" s="93"/>
      <c r="AC51" s="93"/>
    </row>
    <row r="52" spans="1:29" s="94" customFormat="1" ht="49.5" customHeight="1" x14ac:dyDescent="0.45">
      <c r="A52" s="239" t="s">
        <v>89</v>
      </c>
      <c r="B52" s="239"/>
      <c r="C52" s="239"/>
      <c r="D52" s="239"/>
      <c r="E52" s="239"/>
      <c r="F52" s="239"/>
      <c r="G52" s="239"/>
      <c r="H52" s="239"/>
      <c r="I52" s="239"/>
      <c r="J52" s="239"/>
      <c r="K52" s="239"/>
      <c r="L52" s="239"/>
      <c r="M52" s="239"/>
      <c r="N52" s="239"/>
      <c r="O52" s="239"/>
      <c r="P52" s="239"/>
      <c r="Q52" s="239"/>
      <c r="R52" s="239"/>
      <c r="S52" s="95"/>
      <c r="T52" s="95"/>
      <c r="U52" s="93"/>
      <c r="V52" s="93"/>
      <c r="W52" s="93"/>
      <c r="X52" s="93"/>
      <c r="Y52" s="93"/>
      <c r="Z52" s="176"/>
      <c r="AA52" s="176"/>
      <c r="AB52" s="93"/>
      <c r="AC52" s="93"/>
    </row>
    <row r="53" spans="1:29" s="94" customFormat="1" ht="32.25" customHeight="1" x14ac:dyDescent="0.45">
      <c r="A53" s="273" t="s">
        <v>111</v>
      </c>
      <c r="B53" s="273"/>
      <c r="C53" s="273"/>
      <c r="D53" s="273"/>
      <c r="E53" s="273"/>
      <c r="F53" s="273"/>
      <c r="G53" s="273"/>
      <c r="H53" s="273"/>
      <c r="I53" s="273"/>
      <c r="J53" s="273"/>
      <c r="K53" s="273"/>
      <c r="L53" s="273"/>
      <c r="M53" s="273"/>
      <c r="N53" s="273"/>
      <c r="O53" s="273"/>
      <c r="P53" s="273"/>
      <c r="Q53" s="273"/>
      <c r="R53" s="273"/>
      <c r="S53" s="139"/>
      <c r="T53" s="139"/>
      <c r="U53" s="93"/>
      <c r="V53" s="93"/>
      <c r="W53" s="93"/>
      <c r="X53" s="93"/>
      <c r="Y53" s="93"/>
      <c r="Z53" s="176"/>
      <c r="AA53" s="176"/>
      <c r="AB53" s="93"/>
      <c r="AC53" s="93"/>
    </row>
    <row r="54" spans="1:29" s="94" customFormat="1" ht="31.5" customHeight="1" x14ac:dyDescent="0.45">
      <c r="A54" s="239" t="s">
        <v>112</v>
      </c>
      <c r="B54" s="239"/>
      <c r="C54" s="239"/>
      <c r="D54" s="239"/>
      <c r="E54" s="239"/>
      <c r="F54" s="239"/>
      <c r="G54" s="239"/>
      <c r="H54" s="239"/>
      <c r="I54" s="239"/>
      <c r="J54" s="239"/>
      <c r="K54" s="239"/>
      <c r="L54" s="239"/>
      <c r="M54" s="239"/>
      <c r="N54" s="239"/>
      <c r="O54" s="239"/>
      <c r="P54" s="239"/>
      <c r="Q54" s="239"/>
      <c r="R54" s="239"/>
      <c r="S54" s="95"/>
      <c r="T54" s="95"/>
      <c r="U54" s="93"/>
      <c r="V54" s="93"/>
      <c r="W54" s="93"/>
      <c r="X54" s="93"/>
      <c r="Y54" s="93"/>
      <c r="Z54" s="176"/>
      <c r="AA54" s="176"/>
      <c r="AB54" s="93"/>
      <c r="AC54" s="93"/>
    </row>
    <row r="55" spans="1:29" s="94" customFormat="1" ht="45" customHeight="1" x14ac:dyDescent="0.45">
      <c r="A55" s="239" t="s">
        <v>113</v>
      </c>
      <c r="B55" s="239"/>
      <c r="C55" s="239"/>
      <c r="D55" s="239"/>
      <c r="E55" s="239"/>
      <c r="F55" s="239"/>
      <c r="G55" s="239"/>
      <c r="H55" s="239"/>
      <c r="I55" s="239"/>
      <c r="J55" s="239"/>
      <c r="K55" s="239"/>
      <c r="L55" s="239"/>
      <c r="M55" s="239"/>
      <c r="N55" s="239"/>
      <c r="O55" s="239"/>
      <c r="P55" s="239"/>
      <c r="Q55" s="239"/>
      <c r="R55" s="239"/>
      <c r="S55" s="95"/>
      <c r="T55" s="95"/>
      <c r="U55" s="93"/>
      <c r="V55" s="93"/>
      <c r="W55" s="93"/>
      <c r="X55" s="93"/>
      <c r="Y55" s="93"/>
      <c r="Z55" s="176"/>
      <c r="AA55" s="176"/>
      <c r="AB55" s="93"/>
      <c r="AC55" s="93"/>
    </row>
    <row r="56" spans="1:29" s="94" customFormat="1" ht="30" customHeight="1" x14ac:dyDescent="0.45">
      <c r="A56" s="239" t="s">
        <v>114</v>
      </c>
      <c r="B56" s="239"/>
      <c r="C56" s="239"/>
      <c r="D56" s="239"/>
      <c r="E56" s="239"/>
      <c r="F56" s="239"/>
      <c r="G56" s="239"/>
      <c r="H56" s="239"/>
      <c r="I56" s="239"/>
      <c r="J56" s="239"/>
      <c r="K56" s="239"/>
      <c r="L56" s="239"/>
      <c r="M56" s="239"/>
      <c r="N56" s="239"/>
      <c r="O56" s="239"/>
      <c r="P56" s="239"/>
      <c r="Q56" s="239"/>
      <c r="R56" s="239"/>
      <c r="S56" s="95"/>
      <c r="T56" s="95"/>
      <c r="U56" s="93"/>
      <c r="V56" s="93"/>
      <c r="W56" s="93"/>
      <c r="X56" s="93"/>
      <c r="Y56" s="93"/>
      <c r="Z56" s="176"/>
      <c r="AA56" s="176"/>
      <c r="AB56" s="93"/>
      <c r="AC56" s="93"/>
    </row>
    <row r="57" spans="1:29" s="94" customFormat="1" ht="35.25" customHeight="1" x14ac:dyDescent="0.45">
      <c r="A57" s="239" t="s">
        <v>115</v>
      </c>
      <c r="B57" s="239"/>
      <c r="C57" s="239"/>
      <c r="D57" s="239"/>
      <c r="E57" s="239"/>
      <c r="F57" s="239"/>
      <c r="G57" s="239"/>
      <c r="H57" s="239"/>
      <c r="I57" s="239"/>
      <c r="J57" s="239"/>
      <c r="K57" s="239"/>
      <c r="L57" s="239"/>
      <c r="M57" s="239"/>
      <c r="N57" s="239"/>
      <c r="O57" s="239"/>
      <c r="P57" s="239"/>
      <c r="Q57" s="239"/>
      <c r="R57" s="239"/>
      <c r="S57" s="91"/>
      <c r="T57" s="91"/>
      <c r="U57" s="93"/>
      <c r="V57" s="93"/>
      <c r="W57" s="93"/>
      <c r="X57" s="93"/>
      <c r="Y57" s="93"/>
      <c r="Z57" s="176"/>
      <c r="AA57" s="176"/>
      <c r="AB57" s="93"/>
      <c r="AC57" s="93"/>
    </row>
  </sheetData>
  <mergeCells count="9">
    <mergeCell ref="A55:R55"/>
    <mergeCell ref="A56:R56"/>
    <mergeCell ref="A57:R57"/>
    <mergeCell ref="B3:AA3"/>
    <mergeCell ref="B18:AA18"/>
    <mergeCell ref="B33:AA33"/>
    <mergeCell ref="A52:R52"/>
    <mergeCell ref="A53:R53"/>
    <mergeCell ref="A54:R54"/>
  </mergeCells>
  <pageMargins left="0.59055118110236204" right="0.59055118110236204" top="0.74803149606299202" bottom="0.74803149606299202" header="0.31496062992126" footer="0.31496062992126"/>
  <pageSetup scale="70" fitToHeight="2" orientation="landscape" r:id="rId1"/>
  <rowBreaks count="1" manualBreakCount="1">
    <brk id="4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6343E-2745-40CF-97F5-6EB4508D4BE4}">
  <sheetPr>
    <pageSetUpPr fitToPage="1"/>
  </sheetPr>
  <dimension ref="A1:R41"/>
  <sheetViews>
    <sheetView zoomScaleNormal="100" workbookViewId="0">
      <selection activeCell="A36" sqref="A36:J36"/>
    </sheetView>
  </sheetViews>
  <sheetFormatPr defaultRowHeight="14.25" x14ac:dyDescent="0.45"/>
  <cols>
    <col min="1" max="1" width="9.59765625" style="7" customWidth="1"/>
    <col min="2" max="7" width="14.59765625" style="7" customWidth="1"/>
    <col min="8" max="15" width="9.06640625" style="7"/>
    <col min="254" max="254" width="14.53125" customWidth="1"/>
    <col min="255" max="260" width="15" customWidth="1"/>
    <col min="510" max="510" width="14.53125" customWidth="1"/>
    <col min="511" max="516" width="15" customWidth="1"/>
    <col min="766" max="766" width="14.53125" customWidth="1"/>
    <col min="767" max="772" width="15" customWidth="1"/>
    <col min="1022" max="1022" width="14.53125" customWidth="1"/>
    <col min="1023" max="1028" width="15" customWidth="1"/>
    <col min="1278" max="1278" width="14.53125" customWidth="1"/>
    <col min="1279" max="1284" width="15" customWidth="1"/>
    <col min="1534" max="1534" width="14.53125" customWidth="1"/>
    <col min="1535" max="1540" width="15" customWidth="1"/>
    <col min="1790" max="1790" width="14.53125" customWidth="1"/>
    <col min="1791" max="1796" width="15" customWidth="1"/>
    <col min="2046" max="2046" width="14.53125" customWidth="1"/>
    <col min="2047" max="2052" width="15" customWidth="1"/>
    <col min="2302" max="2302" width="14.53125" customWidth="1"/>
    <col min="2303" max="2308" width="15" customWidth="1"/>
    <col min="2558" max="2558" width="14.53125" customWidth="1"/>
    <col min="2559" max="2564" width="15" customWidth="1"/>
    <col min="2814" max="2814" width="14.53125" customWidth="1"/>
    <col min="2815" max="2820" width="15" customWidth="1"/>
    <col min="3070" max="3070" width="14.53125" customWidth="1"/>
    <col min="3071" max="3076" width="15" customWidth="1"/>
    <col min="3326" max="3326" width="14.53125" customWidth="1"/>
    <col min="3327" max="3332" width="15" customWidth="1"/>
    <col min="3582" max="3582" width="14.53125" customWidth="1"/>
    <col min="3583" max="3588" width="15" customWidth="1"/>
    <col min="3838" max="3838" width="14.53125" customWidth="1"/>
    <col min="3839" max="3844" width="15" customWidth="1"/>
    <col min="4094" max="4094" width="14.53125" customWidth="1"/>
    <col min="4095" max="4100" width="15" customWidth="1"/>
    <col min="4350" max="4350" width="14.53125" customWidth="1"/>
    <col min="4351" max="4356" width="15" customWidth="1"/>
    <col min="4606" max="4606" width="14.53125" customWidth="1"/>
    <col min="4607" max="4612" width="15" customWidth="1"/>
    <col min="4862" max="4862" width="14.53125" customWidth="1"/>
    <col min="4863" max="4868" width="15" customWidth="1"/>
    <col min="5118" max="5118" width="14.53125" customWidth="1"/>
    <col min="5119" max="5124" width="15" customWidth="1"/>
    <col min="5374" max="5374" width="14.53125" customWidth="1"/>
    <col min="5375" max="5380" width="15" customWidth="1"/>
    <col min="5630" max="5630" width="14.53125" customWidth="1"/>
    <col min="5631" max="5636" width="15" customWidth="1"/>
    <col min="5886" max="5886" width="14.53125" customWidth="1"/>
    <col min="5887" max="5892" width="15" customWidth="1"/>
    <col min="6142" max="6142" width="14.53125" customWidth="1"/>
    <col min="6143" max="6148" width="15" customWidth="1"/>
    <col min="6398" max="6398" width="14.53125" customWidth="1"/>
    <col min="6399" max="6404" width="15" customWidth="1"/>
    <col min="6654" max="6654" width="14.53125" customWidth="1"/>
    <col min="6655" max="6660" width="15" customWidth="1"/>
    <col min="6910" max="6910" width="14.53125" customWidth="1"/>
    <col min="6911" max="6916" width="15" customWidth="1"/>
    <col min="7166" max="7166" width="14.53125" customWidth="1"/>
    <col min="7167" max="7172" width="15" customWidth="1"/>
    <col min="7422" max="7422" width="14.53125" customWidth="1"/>
    <col min="7423" max="7428" width="15" customWidth="1"/>
    <col min="7678" max="7678" width="14.53125" customWidth="1"/>
    <col min="7679" max="7684" width="15" customWidth="1"/>
    <col min="7934" max="7934" width="14.53125" customWidth="1"/>
    <col min="7935" max="7940" width="15" customWidth="1"/>
    <col min="8190" max="8190" width="14.53125" customWidth="1"/>
    <col min="8191" max="8196" width="15" customWidth="1"/>
    <col min="8446" max="8446" width="14.53125" customWidth="1"/>
    <col min="8447" max="8452" width="15" customWidth="1"/>
    <col min="8702" max="8702" width="14.53125" customWidth="1"/>
    <col min="8703" max="8708" width="15" customWidth="1"/>
    <col min="8958" max="8958" width="14.53125" customWidth="1"/>
    <col min="8959" max="8964" width="15" customWidth="1"/>
    <col min="9214" max="9214" width="14.53125" customWidth="1"/>
    <col min="9215" max="9220" width="15" customWidth="1"/>
    <col min="9470" max="9470" width="14.53125" customWidth="1"/>
    <col min="9471" max="9476" width="15" customWidth="1"/>
    <col min="9726" max="9726" width="14.53125" customWidth="1"/>
    <col min="9727" max="9732" width="15" customWidth="1"/>
    <col min="9982" max="9982" width="14.53125" customWidth="1"/>
    <col min="9983" max="9988" width="15" customWidth="1"/>
    <col min="10238" max="10238" width="14.53125" customWidth="1"/>
    <col min="10239" max="10244" width="15" customWidth="1"/>
    <col min="10494" max="10494" width="14.53125" customWidth="1"/>
    <col min="10495" max="10500" width="15" customWidth="1"/>
    <col min="10750" max="10750" width="14.53125" customWidth="1"/>
    <col min="10751" max="10756" width="15" customWidth="1"/>
    <col min="11006" max="11006" width="14.53125" customWidth="1"/>
    <col min="11007" max="11012" width="15" customWidth="1"/>
    <col min="11262" max="11262" width="14.53125" customWidth="1"/>
    <col min="11263" max="11268" width="15" customWidth="1"/>
    <col min="11518" max="11518" width="14.53125" customWidth="1"/>
    <col min="11519" max="11524" width="15" customWidth="1"/>
    <col min="11774" max="11774" width="14.53125" customWidth="1"/>
    <col min="11775" max="11780" width="15" customWidth="1"/>
    <col min="12030" max="12030" width="14.53125" customWidth="1"/>
    <col min="12031" max="12036" width="15" customWidth="1"/>
    <col min="12286" max="12286" width="14.53125" customWidth="1"/>
    <col min="12287" max="12292" width="15" customWidth="1"/>
    <col min="12542" max="12542" width="14.53125" customWidth="1"/>
    <col min="12543" max="12548" width="15" customWidth="1"/>
    <col min="12798" max="12798" width="14.53125" customWidth="1"/>
    <col min="12799" max="12804" width="15" customWidth="1"/>
    <col min="13054" max="13054" width="14.53125" customWidth="1"/>
    <col min="13055" max="13060" width="15" customWidth="1"/>
    <col min="13310" max="13310" width="14.53125" customWidth="1"/>
    <col min="13311" max="13316" width="15" customWidth="1"/>
    <col min="13566" max="13566" width="14.53125" customWidth="1"/>
    <col min="13567" max="13572" width="15" customWidth="1"/>
    <col min="13822" max="13822" width="14.53125" customWidth="1"/>
    <col min="13823" max="13828" width="15" customWidth="1"/>
    <col min="14078" max="14078" width="14.53125" customWidth="1"/>
    <col min="14079" max="14084" width="15" customWidth="1"/>
    <col min="14334" max="14334" width="14.53125" customWidth="1"/>
    <col min="14335" max="14340" width="15" customWidth="1"/>
    <col min="14590" max="14590" width="14.53125" customWidth="1"/>
    <col min="14591" max="14596" width="15" customWidth="1"/>
    <col min="14846" max="14846" width="14.53125" customWidth="1"/>
    <col min="14847" max="14852" width="15" customWidth="1"/>
    <col min="15102" max="15102" width="14.53125" customWidth="1"/>
    <col min="15103" max="15108" width="15" customWidth="1"/>
    <col min="15358" max="15358" width="14.53125" customWidth="1"/>
    <col min="15359" max="15364" width="15" customWidth="1"/>
    <col min="15614" max="15614" width="14.53125" customWidth="1"/>
    <col min="15615" max="15620" width="15" customWidth="1"/>
    <col min="15870" max="15870" width="14.53125" customWidth="1"/>
    <col min="15871" max="15876" width="15" customWidth="1"/>
    <col min="16126" max="16126" width="14.53125" customWidth="1"/>
    <col min="16127" max="16132" width="15" customWidth="1"/>
  </cols>
  <sheetData>
    <row r="1" spans="1:15" ht="23.75" customHeight="1" x14ac:dyDescent="0.45">
      <c r="A1" s="161" t="s">
        <v>146</v>
      </c>
      <c r="B1" s="160"/>
      <c r="C1" s="160"/>
      <c r="D1" s="160"/>
      <c r="E1" s="160"/>
    </row>
    <row r="2" spans="1:15" ht="14.65" thickBot="1" x14ac:dyDescent="0.5"/>
    <row r="3" spans="1:15" s="2" customFormat="1" ht="32.25" customHeight="1" thickBot="1" x14ac:dyDescent="0.5">
      <c r="A3" s="67"/>
      <c r="B3" s="274" t="s">
        <v>116</v>
      </c>
      <c r="C3" s="274"/>
      <c r="D3" s="274"/>
      <c r="E3" s="275" t="s">
        <v>117</v>
      </c>
      <c r="F3" s="274"/>
      <c r="G3" s="276"/>
      <c r="H3" s="68"/>
      <c r="I3" s="69"/>
      <c r="J3" s="70"/>
      <c r="K3" s="70"/>
      <c r="L3" s="70"/>
      <c r="M3" s="70"/>
      <c r="N3" s="70"/>
      <c r="O3" s="70"/>
    </row>
    <row r="4" spans="1:15" ht="28.15" thickBot="1" x14ac:dyDescent="0.5">
      <c r="A4" s="71"/>
      <c r="B4" s="72" t="s">
        <v>31</v>
      </c>
      <c r="C4" s="72" t="s">
        <v>32</v>
      </c>
      <c r="D4" s="72" t="s">
        <v>99</v>
      </c>
      <c r="E4" s="100" t="s">
        <v>31</v>
      </c>
      <c r="F4" s="72" t="s">
        <v>32</v>
      </c>
      <c r="G4" s="73" t="s">
        <v>99</v>
      </c>
    </row>
    <row r="5" spans="1:15" ht="16.25" customHeight="1" thickTop="1" x14ac:dyDescent="0.45">
      <c r="A5" s="74" t="s">
        <v>7</v>
      </c>
      <c r="B5" s="75">
        <v>8445</v>
      </c>
      <c r="C5" s="76">
        <v>3552</v>
      </c>
      <c r="D5" s="99">
        <f t="shared" ref="D5:D23" si="0">SUM(B5:C5)</f>
        <v>11997</v>
      </c>
      <c r="E5" s="101">
        <f>B5/'[1]T1 Summary of Enrolment'!H35</f>
        <v>3.9125116981551661E-2</v>
      </c>
      <c r="F5" s="80">
        <f>C5/'[1]T1 Summary of Enrolment'!H63</f>
        <v>0.13422514454143522</v>
      </c>
      <c r="G5" s="81">
        <f>D5/'[1]T1 Summary of Enrolment'!H7</f>
        <v>4.9511161368335471E-2</v>
      </c>
      <c r="I5" s="77"/>
      <c r="J5" s="77"/>
      <c r="K5" s="77"/>
    </row>
    <row r="6" spans="1:15" ht="16.25" customHeight="1" x14ac:dyDescent="0.45">
      <c r="A6" s="74" t="s">
        <v>8</v>
      </c>
      <c r="B6" s="75">
        <v>10674</v>
      </c>
      <c r="C6" s="75">
        <v>4084</v>
      </c>
      <c r="D6" s="99">
        <f t="shared" si="0"/>
        <v>14758</v>
      </c>
      <c r="E6" s="101">
        <f>B6/'[1]T1 Summary of Enrolment'!H36</f>
        <v>4.7372835846067128E-2</v>
      </c>
      <c r="F6" s="80">
        <f>C6/'[1]T1 Summary of Enrolment'!H64</f>
        <v>0.14469441984056688</v>
      </c>
      <c r="G6" s="81">
        <f>D6/'[1]T1 Summary of Enrolment'!H8</f>
        <v>5.8206859558893133E-2</v>
      </c>
      <c r="I6" s="77"/>
      <c r="J6" s="77"/>
      <c r="K6" s="77"/>
    </row>
    <row r="7" spans="1:15" ht="16.25" customHeight="1" x14ac:dyDescent="0.45">
      <c r="A7" s="74" t="s">
        <v>9</v>
      </c>
      <c r="B7" s="75">
        <v>13079</v>
      </c>
      <c r="C7" s="75">
        <v>4768</v>
      </c>
      <c r="D7" s="99">
        <f t="shared" si="0"/>
        <v>17847</v>
      </c>
      <c r="E7" s="101">
        <f>B7/'[1]T1 Summary of Enrolment'!H37</f>
        <v>5.3616522366522368E-2</v>
      </c>
      <c r="F7" s="80">
        <f>C7/'[1]T1 Summary of Enrolment'!H65</f>
        <v>0.15506195323425151</v>
      </c>
      <c r="G7" s="81">
        <f>D7/'[1]T1 Summary of Enrolment'!H9</f>
        <v>6.4972604983890639E-2</v>
      </c>
      <c r="I7" s="77"/>
      <c r="J7" s="77"/>
      <c r="K7" s="77"/>
    </row>
    <row r="8" spans="1:15" ht="16.25" customHeight="1" x14ac:dyDescent="0.45">
      <c r="A8" s="74" t="s">
        <v>10</v>
      </c>
      <c r="B8" s="75">
        <v>15658</v>
      </c>
      <c r="C8" s="75">
        <v>5555</v>
      </c>
      <c r="D8" s="99">
        <f t="shared" si="0"/>
        <v>21213</v>
      </c>
      <c r="E8" s="101">
        <f>B8/'[1]T1 Summary of Enrolment'!H38</f>
        <v>5.5877923616612778E-2</v>
      </c>
      <c r="F8" s="80">
        <f>C8/'[1]T1 Summary of Enrolment'!H66</f>
        <v>0.16893741256614561</v>
      </c>
      <c r="G8" s="81">
        <f>D8/'[1]T1 Summary of Enrolment'!H10</f>
        <v>6.7751517087192584E-2</v>
      </c>
      <c r="I8" s="77"/>
      <c r="J8" s="77"/>
      <c r="K8" s="77"/>
    </row>
    <row r="9" spans="1:15" ht="16.25" customHeight="1" x14ac:dyDescent="0.45">
      <c r="A9" s="74" t="s">
        <v>11</v>
      </c>
      <c r="B9" s="75">
        <v>17615</v>
      </c>
      <c r="C9" s="75">
        <v>5850</v>
      </c>
      <c r="D9" s="99">
        <f t="shared" si="0"/>
        <v>23465</v>
      </c>
      <c r="E9" s="101">
        <f>B9/'[1]T1 Summary of Enrolment'!H39</f>
        <v>5.9352930077093108E-2</v>
      </c>
      <c r="F9" s="80">
        <f>C9/'[1]T1 Summary of Enrolment'!H67</f>
        <v>0.17211957161351066</v>
      </c>
      <c r="G9" s="81">
        <f>D9/'[1]T1 Summary of Enrolment'!H11</f>
        <v>7.0940103757270875E-2</v>
      </c>
      <c r="I9" s="77"/>
      <c r="J9" s="77"/>
      <c r="K9" s="77"/>
    </row>
    <row r="10" spans="1:15" ht="16.25" customHeight="1" x14ac:dyDescent="0.45">
      <c r="A10" s="74" t="s">
        <v>12</v>
      </c>
      <c r="B10" s="75">
        <v>18826</v>
      </c>
      <c r="C10" s="75">
        <v>6036</v>
      </c>
      <c r="D10" s="99">
        <f t="shared" si="0"/>
        <v>24862</v>
      </c>
      <c r="E10" s="101">
        <f>B10/'[1]T1 Summary of Enrolment'!H40</f>
        <v>6.0378254078723291E-2</v>
      </c>
      <c r="F10" s="80">
        <f>C10/'[1]T1 Summary of Enrolment'!H68</f>
        <v>0.1730901582931865</v>
      </c>
      <c r="G10" s="81">
        <f>D10/'[1]T1 Summary of Enrolment'!H12</f>
        <v>7.1715997496199585E-2</v>
      </c>
      <c r="I10" s="77"/>
      <c r="J10" s="77"/>
      <c r="K10" s="77"/>
    </row>
    <row r="11" spans="1:15" ht="16.25" customHeight="1" x14ac:dyDescent="0.45">
      <c r="A11" s="74" t="s">
        <v>13</v>
      </c>
      <c r="B11" s="75">
        <v>18551</v>
      </c>
      <c r="C11" s="75">
        <v>6565</v>
      </c>
      <c r="D11" s="99">
        <f t="shared" si="0"/>
        <v>25116</v>
      </c>
      <c r="E11" s="101">
        <f>B11/'[1]T1 Summary of Enrolment'!H41</f>
        <v>5.823959513890415E-2</v>
      </c>
      <c r="F11" s="80">
        <f>C11/'[1]T1 Summary of Enrolment'!H69</f>
        <v>0.17631734436267926</v>
      </c>
      <c r="G11" s="81">
        <f>D11/'[1]T1 Summary of Enrolment'!H13</f>
        <v>7.0597560735658288E-2</v>
      </c>
      <c r="I11" s="77"/>
      <c r="J11" s="77"/>
      <c r="K11" s="77"/>
    </row>
    <row r="12" spans="1:15" ht="16.25" customHeight="1" x14ac:dyDescent="0.45">
      <c r="A12" s="74" t="s">
        <v>14</v>
      </c>
      <c r="B12" s="75">
        <v>18747</v>
      </c>
      <c r="C12" s="75">
        <v>6642</v>
      </c>
      <c r="D12" s="99">
        <f t="shared" si="0"/>
        <v>25389</v>
      </c>
      <c r="E12" s="101">
        <f>B12/'[1]T1 Summary of Enrolment'!H42</f>
        <v>5.9179872466696128E-2</v>
      </c>
      <c r="F12" s="80">
        <f>C12/'[1]T1 Summary of Enrolment'!H70</f>
        <v>0.156392747821992</v>
      </c>
      <c r="G12" s="81">
        <f>D12/'[1]T1 Summary of Enrolment'!H14</f>
        <v>7.0672233820459285E-2</v>
      </c>
      <c r="I12" s="77"/>
      <c r="J12" s="77"/>
      <c r="K12" s="77"/>
    </row>
    <row r="13" spans="1:15" ht="16.25" customHeight="1" x14ac:dyDescent="0.45">
      <c r="A13" s="74" t="s">
        <v>15</v>
      </c>
      <c r="B13" s="75">
        <v>19531</v>
      </c>
      <c r="C13" s="75">
        <v>6804</v>
      </c>
      <c r="D13" s="99">
        <f t="shared" si="0"/>
        <v>26335</v>
      </c>
      <c r="E13" s="101">
        <f>B13/'[1]T1 Summary of Enrolment'!H43</f>
        <v>6.058716598110199E-2</v>
      </c>
      <c r="F13" s="80">
        <f>C13/'[1]T1 Summary of Enrolment'!H71</f>
        <v>0.15186822016874246</v>
      </c>
      <c r="G13" s="81">
        <f>D13/'[1]T1 Summary of Enrolment'!H15</f>
        <v>7.1725441492085276E-2</v>
      </c>
      <c r="I13" s="77"/>
      <c r="J13" s="77"/>
      <c r="K13" s="77"/>
    </row>
    <row r="14" spans="1:15" ht="16.25" customHeight="1" x14ac:dyDescent="0.45">
      <c r="A14" s="74" t="s">
        <v>16</v>
      </c>
      <c r="B14" s="75">
        <v>20948</v>
      </c>
      <c r="C14" s="75">
        <v>7555</v>
      </c>
      <c r="D14" s="99">
        <f t="shared" si="0"/>
        <v>28503</v>
      </c>
      <c r="E14" s="101">
        <f>B14/'[1]T1 Summary of Enrolment'!H44</f>
        <v>6.2197334315125641E-2</v>
      </c>
      <c r="F14" s="80">
        <f>C14/'[1]T1 Summary of Enrolment'!H72</f>
        <v>0.15977582742941737</v>
      </c>
      <c r="G14" s="81">
        <f>D14/'[1]T1 Summary of Enrolment'!H16</f>
        <v>7.4210328990533314E-2</v>
      </c>
      <c r="I14" s="77"/>
      <c r="J14" s="77"/>
      <c r="K14" s="77"/>
    </row>
    <row r="15" spans="1:15" ht="16.25" customHeight="1" x14ac:dyDescent="0.45">
      <c r="A15" s="74" t="s">
        <v>17</v>
      </c>
      <c r="B15" s="75">
        <v>22652</v>
      </c>
      <c r="C15" s="75">
        <v>8333</v>
      </c>
      <c r="D15" s="99">
        <f t="shared" si="0"/>
        <v>30985</v>
      </c>
      <c r="E15" s="101">
        <f>B15/'[1]T1 Summary of Enrolment'!H45</f>
        <v>6.4990919289265828E-2</v>
      </c>
      <c r="F15" s="80">
        <f>C15/'[1]T1 Summary of Enrolment'!H73</f>
        <v>0.16967339957647826</v>
      </c>
      <c r="G15" s="81">
        <f>D15/'[1]T1 Summary of Enrolment'!H17</f>
        <v>7.7919693803391393E-2</v>
      </c>
      <c r="I15" s="77"/>
      <c r="J15" s="77"/>
      <c r="K15" s="77"/>
    </row>
    <row r="16" spans="1:15" ht="16.25" customHeight="1" x14ac:dyDescent="0.45">
      <c r="A16" s="78" t="s">
        <v>18</v>
      </c>
      <c r="B16" s="79">
        <v>24932</v>
      </c>
      <c r="C16" s="79">
        <v>9416</v>
      </c>
      <c r="D16" s="99">
        <f t="shared" si="0"/>
        <v>34348</v>
      </c>
      <c r="E16" s="102">
        <f>B16/'[1]T1 Summary of Enrolment'!H46</f>
        <v>6.9436089387964264E-2</v>
      </c>
      <c r="F16" s="80">
        <f>C16/'[1]T1 Summary of Enrolment'!H74</f>
        <v>0.18643698643698645</v>
      </c>
      <c r="G16" s="81">
        <f>D16/'[1]T1 Summary of Enrolment'!H18</f>
        <v>8.386376898642231E-2</v>
      </c>
      <c r="I16" s="77"/>
      <c r="J16" s="77"/>
      <c r="K16" s="77"/>
    </row>
    <row r="17" spans="1:18" ht="16.25" customHeight="1" x14ac:dyDescent="0.45">
      <c r="A17" s="78" t="s">
        <v>19</v>
      </c>
      <c r="B17" s="79">
        <f>24807+2861+220+20</f>
        <v>27908</v>
      </c>
      <c r="C17" s="79">
        <f>10213+302+246+9</f>
        <v>10770</v>
      </c>
      <c r="D17" s="99">
        <f t="shared" si="0"/>
        <v>38678</v>
      </c>
      <c r="E17" s="102">
        <f>B17/'[1]T1 Summary of Enrolment'!H47</f>
        <v>7.5981900255378473E-2</v>
      </c>
      <c r="F17" s="80">
        <f>C17/'[1]T1 Summary of Enrolment'!H75</f>
        <v>0.20450014240956993</v>
      </c>
      <c r="G17" s="81">
        <f>D17/'[1]T1 Summary of Enrolment'!H19</f>
        <v>9.2098589637658559E-2</v>
      </c>
      <c r="I17" s="77"/>
      <c r="J17" s="77"/>
      <c r="K17" s="77"/>
    </row>
    <row r="18" spans="1:18" ht="16.25" customHeight="1" x14ac:dyDescent="0.45">
      <c r="A18" s="78" t="s">
        <v>20</v>
      </c>
      <c r="B18" s="79">
        <v>30925</v>
      </c>
      <c r="C18" s="79">
        <v>12234</v>
      </c>
      <c r="D18" s="99">
        <f t="shared" si="0"/>
        <v>43159</v>
      </c>
      <c r="E18" s="102">
        <f>B18/'[1]T1 Summary of Enrolment'!H48</f>
        <v>8.2870855452326142E-2</v>
      </c>
      <c r="F18" s="80">
        <f>C18/'[1]T1 Summary of Enrolment'!H76</f>
        <v>0.22338269395804042</v>
      </c>
      <c r="G18" s="81">
        <f>D18/'[1]T1 Summary of Enrolment'!H20</f>
        <v>0.10085339465062695</v>
      </c>
      <c r="I18" s="77"/>
      <c r="J18" s="77"/>
      <c r="K18" s="77"/>
    </row>
    <row r="19" spans="1:18" ht="16.25" customHeight="1" x14ac:dyDescent="0.45">
      <c r="A19" s="78" t="s">
        <v>21</v>
      </c>
      <c r="B19" s="79">
        <v>35279</v>
      </c>
      <c r="C19" s="79">
        <v>13329</v>
      </c>
      <c r="D19" s="99">
        <f t="shared" si="0"/>
        <v>48608</v>
      </c>
      <c r="E19" s="102">
        <f>B19/'[1]T1 Summary of Enrolment'!H49</f>
        <v>9.3449353676626407E-2</v>
      </c>
      <c r="F19" s="80">
        <f>C19/'[1]T1 Summary of Enrolment'!H77</f>
        <v>0.23684631376939069</v>
      </c>
      <c r="G19" s="81">
        <f>D19/'[1]T1 Summary of Enrolment'!H21</f>
        <v>0.11205241161188298</v>
      </c>
      <c r="I19" s="77"/>
      <c r="J19" s="77"/>
      <c r="K19" s="77"/>
    </row>
    <row r="20" spans="1:18" ht="16.25" customHeight="1" x14ac:dyDescent="0.45">
      <c r="A20" s="78" t="s">
        <v>22</v>
      </c>
      <c r="B20" s="79">
        <v>39092</v>
      </c>
      <c r="C20" s="79">
        <v>13993</v>
      </c>
      <c r="D20" s="99">
        <f t="shared" si="0"/>
        <v>53085</v>
      </c>
      <c r="E20" s="102">
        <f>B20/'[1]T1 Summary of Enrolment'!H50</f>
        <v>0.10213161738003611</v>
      </c>
      <c r="F20" s="80">
        <f>C20/'[1]T1 Summary of Enrolment'!H78</f>
        <v>0.24165443398670236</v>
      </c>
      <c r="G20" s="81">
        <f>D20/'[1]T1 Summary of Enrolment'!H22</f>
        <v>0.12046538648318682</v>
      </c>
      <c r="I20" s="77"/>
      <c r="J20" s="77"/>
    </row>
    <row r="21" spans="1:18" ht="16.25" customHeight="1" x14ac:dyDescent="0.45">
      <c r="A21" s="78" t="s">
        <v>23</v>
      </c>
      <c r="B21" s="79">
        <v>43258</v>
      </c>
      <c r="C21" s="79">
        <v>15148</v>
      </c>
      <c r="D21" s="99">
        <f t="shared" si="0"/>
        <v>58406</v>
      </c>
      <c r="E21" s="102">
        <f>B21/'[1]T1 Summary of Enrolment'!H51</f>
        <v>0.11074870198363526</v>
      </c>
      <c r="F21" s="80">
        <f>C21/'[1]T1 Summary of Enrolment'!H79</f>
        <v>0.25182032782524855</v>
      </c>
      <c r="G21" s="81">
        <f>D21/'[1]T1 Summary of Enrolment'!H23</f>
        <v>0.12957515252357182</v>
      </c>
      <c r="I21" s="77"/>
      <c r="J21" s="77"/>
    </row>
    <row r="22" spans="1:18" x14ac:dyDescent="0.45">
      <c r="A22" s="109" t="s">
        <v>24</v>
      </c>
      <c r="B22" s="79">
        <v>48444</v>
      </c>
      <c r="C22" s="79">
        <v>17024</v>
      </c>
      <c r="D22" s="99">
        <f t="shared" si="0"/>
        <v>65468</v>
      </c>
      <c r="E22" s="103">
        <f>B22/'[1]T1 Summary of Enrolment'!H52</f>
        <v>0.12220988900100908</v>
      </c>
      <c r="F22" s="80">
        <f>C22/'[1]T1 Summary of Enrolment'!H80</f>
        <v>0.26885660138976625</v>
      </c>
      <c r="G22" s="81">
        <f>D22/'[1]T1 Summary of Enrolment'!H24</f>
        <v>0.14240842251805447</v>
      </c>
      <c r="P22" s="3"/>
      <c r="Q22" s="3"/>
      <c r="R22" s="3"/>
    </row>
    <row r="23" spans="1:18" x14ac:dyDescent="0.45">
      <c r="A23" s="109" t="s">
        <v>25</v>
      </c>
      <c r="B23" s="79">
        <v>54528</v>
      </c>
      <c r="C23" s="79">
        <v>18582</v>
      </c>
      <c r="D23" s="99">
        <f t="shared" si="0"/>
        <v>73110</v>
      </c>
      <c r="E23" s="103">
        <f>B23/'[1]T1 Summary of Enrolment'!H53</f>
        <v>0.13487381551316013</v>
      </c>
      <c r="F23" s="80">
        <f>C23/'[1]T1 Summary of Enrolment'!H81</f>
        <v>0.28146442690740542</v>
      </c>
      <c r="G23" s="81">
        <f>D23/'[1]T1 Summary of Enrolment'!H25</f>
        <v>0.15545132126181141</v>
      </c>
      <c r="P23" s="3"/>
      <c r="Q23" s="3"/>
      <c r="R23" s="3"/>
    </row>
    <row r="24" spans="1:18" x14ac:dyDescent="0.45">
      <c r="A24" s="109" t="s">
        <v>26</v>
      </c>
      <c r="B24" s="79">
        <v>62187</v>
      </c>
      <c r="C24" s="79">
        <v>20736</v>
      </c>
      <c r="D24" s="99">
        <f>SUM(B24:C24)</f>
        <v>82923</v>
      </c>
      <c r="E24" s="103">
        <f>B24/'[1]T1 Summary of Enrolment'!H54</f>
        <v>0.15113594384927964</v>
      </c>
      <c r="F24" s="80">
        <f>C24/'[1]T1 Summary of Enrolment'!H82</f>
        <v>0.30031717525743334</v>
      </c>
      <c r="G24" s="81">
        <f>D24/'[1]T1 Summary of Enrolment'!H26</f>
        <v>0.17257253215847296</v>
      </c>
      <c r="P24" s="3"/>
      <c r="Q24" s="3"/>
      <c r="R24" s="3"/>
    </row>
    <row r="25" spans="1:18" x14ac:dyDescent="0.45">
      <c r="A25" s="109" t="s">
        <v>27</v>
      </c>
      <c r="B25" s="79">
        <v>65492</v>
      </c>
      <c r="C25" s="79">
        <v>19966</v>
      </c>
      <c r="D25" s="99">
        <f>SUM(B25:C25)</f>
        <v>85458</v>
      </c>
      <c r="E25" s="103">
        <f>B25/'[1]T1 Summary of Enrolment'!H55</f>
        <v>0.15566351657127644</v>
      </c>
      <c r="F25" s="80">
        <f>C25/'[1]T1 Summary of Enrolment'!H83</f>
        <v>0.28520005142342908</v>
      </c>
      <c r="G25" s="81">
        <f>D25/'[1]T1 Summary of Enrolment'!H27</f>
        <v>0.17414286733165557</v>
      </c>
      <c r="P25" s="3"/>
      <c r="Q25" s="3"/>
      <c r="R25" s="3"/>
    </row>
    <row r="26" spans="1:18" x14ac:dyDescent="0.45">
      <c r="A26" s="109" t="s">
        <v>28</v>
      </c>
      <c r="B26" s="79">
        <v>69397</v>
      </c>
      <c r="C26" s="79">
        <v>23404</v>
      </c>
      <c r="D26" s="99">
        <f t="shared" ref="D26:D27" si="1">SUM(B26:C26)</f>
        <v>92801</v>
      </c>
      <c r="E26" s="103">
        <f>B26/'[1]T1 Summary of Enrolment'!H56</f>
        <v>0.16328667461958912</v>
      </c>
      <c r="F26" s="80">
        <f>C26/'[1]T1 Summary of Enrolment'!H84</f>
        <v>0.31569434140419506</v>
      </c>
      <c r="G26" s="81">
        <f>D26/'[1]T1 Summary of Enrolment'!H28</f>
        <v>0.18592327541992562</v>
      </c>
      <c r="P26" s="3"/>
      <c r="Q26" s="3"/>
      <c r="R26" s="3"/>
    </row>
    <row r="27" spans="1:18" x14ac:dyDescent="0.45">
      <c r="A27" s="109" t="s">
        <v>29</v>
      </c>
      <c r="B27" s="79">
        <v>70353</v>
      </c>
      <c r="C27" s="79">
        <v>26126</v>
      </c>
      <c r="D27" s="99">
        <f t="shared" si="1"/>
        <v>96479</v>
      </c>
      <c r="E27" s="103">
        <f>B27/'[1]T1 Summary of Enrolment'!H57</f>
        <v>0.16493648985103598</v>
      </c>
      <c r="F27" s="80">
        <f>C27/'[1]T1 Summary of Enrolment'!H85</f>
        <v>0.34868140081144566</v>
      </c>
      <c r="G27" s="81">
        <f>D27/'[1]T1 Summary of Enrolment'!H29</f>
        <v>0.19239083182777172</v>
      </c>
      <c r="P27" s="3"/>
      <c r="Q27" s="3"/>
      <c r="R27" s="3"/>
    </row>
    <row r="28" spans="1:18" x14ac:dyDescent="0.45">
      <c r="A28" s="109" t="s">
        <v>30</v>
      </c>
      <c r="B28" s="79">
        <v>73955</v>
      </c>
      <c r="C28" s="79">
        <v>28926</v>
      </c>
      <c r="D28" s="99">
        <v>102881</v>
      </c>
      <c r="E28" s="103">
        <v>0.16839999999999999</v>
      </c>
      <c r="F28" s="80">
        <v>0.3765</v>
      </c>
      <c r="G28" s="81">
        <v>0.19939999999999999</v>
      </c>
      <c r="P28" s="3"/>
      <c r="Q28" s="3"/>
      <c r="R28" s="3"/>
    </row>
    <row r="29" spans="1:18" x14ac:dyDescent="0.45">
      <c r="A29" s="180" t="s">
        <v>136</v>
      </c>
      <c r="B29" s="181">
        <v>68591</v>
      </c>
      <c r="C29" s="181">
        <v>27469</v>
      </c>
      <c r="D29" s="182">
        <v>96060</v>
      </c>
      <c r="E29" s="183">
        <v>0.15335239683685947</v>
      </c>
      <c r="F29" s="184">
        <v>0.35747842948425973</v>
      </c>
      <c r="G29" s="81">
        <v>0.18327933785903175</v>
      </c>
      <c r="P29" s="3"/>
      <c r="Q29" s="3"/>
      <c r="R29" s="3"/>
    </row>
    <row r="30" spans="1:18" ht="14.65" thickBot="1" x14ac:dyDescent="0.5">
      <c r="A30" s="185" t="s">
        <v>137</v>
      </c>
      <c r="B30" s="186">
        <v>59752</v>
      </c>
      <c r="C30" s="186">
        <v>22959</v>
      </c>
      <c r="D30" s="187">
        <v>82711</v>
      </c>
      <c r="E30" s="188">
        <v>0.13135974216979246</v>
      </c>
      <c r="F30" s="189">
        <v>0.30895829688740561</v>
      </c>
      <c r="G30" s="190">
        <v>0.15629913224889641</v>
      </c>
      <c r="P30" s="3"/>
      <c r="Q30" s="3"/>
      <c r="R30" s="3"/>
    </row>
    <row r="31" spans="1:18" x14ac:dyDescent="0.45">
      <c r="A31" s="191"/>
      <c r="B31" s="192"/>
      <c r="C31" s="192"/>
      <c r="D31" s="182"/>
      <c r="E31" s="193"/>
      <c r="F31" s="193"/>
      <c r="G31" s="194"/>
      <c r="P31" s="3"/>
      <c r="Q31" s="3"/>
      <c r="R31" s="3"/>
    </row>
    <row r="32" spans="1:18" x14ac:dyDescent="0.45">
      <c r="A32" s="143" t="s">
        <v>144</v>
      </c>
      <c r="B32" s="160"/>
      <c r="C32" s="160"/>
      <c r="D32" s="160"/>
      <c r="E32" s="160"/>
      <c r="F32" s="160"/>
      <c r="G32" s="160"/>
      <c r="P32" s="3"/>
      <c r="Q32" s="3"/>
      <c r="R32" s="3"/>
    </row>
    <row r="33" spans="1:18" x14ac:dyDescent="0.45">
      <c r="A33" s="26"/>
    </row>
    <row r="34" spans="1:18" ht="15" customHeight="1" x14ac:dyDescent="0.45">
      <c r="A34" s="277" t="s">
        <v>33</v>
      </c>
      <c r="B34" s="277"/>
      <c r="C34" s="277"/>
      <c r="D34" s="277"/>
      <c r="E34" s="277"/>
      <c r="F34" s="277"/>
      <c r="G34" s="277"/>
      <c r="H34" s="277"/>
      <c r="I34" s="277"/>
      <c r="J34" s="277"/>
    </row>
    <row r="35" spans="1:18" s="94" customFormat="1" ht="31.5" customHeight="1" x14ac:dyDescent="0.45">
      <c r="A35" s="263" t="s">
        <v>118</v>
      </c>
      <c r="B35" s="263"/>
      <c r="C35" s="263"/>
      <c r="D35" s="263"/>
      <c r="E35" s="263"/>
      <c r="F35" s="263"/>
      <c r="G35" s="263"/>
      <c r="H35" s="263"/>
      <c r="I35" s="263"/>
      <c r="J35" s="263"/>
      <c r="K35" s="32"/>
      <c r="L35" s="93"/>
      <c r="M35" s="93"/>
      <c r="N35" s="93"/>
      <c r="O35" s="93"/>
    </row>
    <row r="36" spans="1:18" s="94" customFormat="1" ht="45" customHeight="1" x14ac:dyDescent="0.45">
      <c r="A36" s="239" t="s">
        <v>89</v>
      </c>
      <c r="B36" s="239"/>
      <c r="C36" s="239"/>
      <c r="D36" s="239"/>
      <c r="E36" s="239"/>
      <c r="F36" s="239"/>
      <c r="G36" s="239"/>
      <c r="H36" s="239"/>
      <c r="I36" s="239"/>
      <c r="J36" s="239"/>
      <c r="K36" s="92"/>
      <c r="L36" s="92"/>
      <c r="M36" s="92"/>
      <c r="N36" s="92"/>
      <c r="O36" s="92"/>
      <c r="P36" s="92"/>
      <c r="Q36" s="92"/>
      <c r="R36" s="92"/>
    </row>
    <row r="37" spans="1:18" s="94" customFormat="1" ht="16.5" customHeight="1" x14ac:dyDescent="0.45">
      <c r="A37" s="239" t="s">
        <v>119</v>
      </c>
      <c r="B37" s="239"/>
      <c r="C37" s="239"/>
      <c r="D37" s="239"/>
      <c r="E37" s="239"/>
      <c r="F37" s="239"/>
      <c r="G37" s="239"/>
      <c r="H37" s="239"/>
      <c r="I37" s="239"/>
      <c r="J37" s="239"/>
      <c r="K37" s="95"/>
      <c r="L37" s="95"/>
      <c r="M37" s="93"/>
      <c r="N37" s="93"/>
      <c r="O37" s="93"/>
    </row>
    <row r="38" spans="1:18" s="94" customFormat="1" ht="30" customHeight="1" x14ac:dyDescent="0.45">
      <c r="A38" s="239" t="s">
        <v>112</v>
      </c>
      <c r="B38" s="239"/>
      <c r="C38" s="239"/>
      <c r="D38" s="239"/>
      <c r="E38" s="239"/>
      <c r="F38" s="239"/>
      <c r="G38" s="239"/>
      <c r="H38" s="239"/>
      <c r="I38" s="239"/>
      <c r="J38" s="239"/>
      <c r="K38" s="95"/>
      <c r="L38" s="95"/>
      <c r="M38" s="93"/>
      <c r="N38" s="93"/>
      <c r="O38" s="93"/>
    </row>
    <row r="39" spans="1:18" s="94" customFormat="1" ht="60.7" customHeight="1" x14ac:dyDescent="0.45">
      <c r="A39" s="239" t="s">
        <v>113</v>
      </c>
      <c r="B39" s="239"/>
      <c r="C39" s="239"/>
      <c r="D39" s="239"/>
      <c r="E39" s="239"/>
      <c r="F39" s="239"/>
      <c r="G39" s="239"/>
      <c r="H39" s="239"/>
      <c r="I39" s="239"/>
      <c r="J39" s="239"/>
      <c r="K39" s="92"/>
      <c r="L39" s="92"/>
      <c r="M39" s="92"/>
      <c r="N39" s="92"/>
      <c r="O39" s="92"/>
      <c r="P39" s="92"/>
      <c r="Q39" s="92"/>
      <c r="R39" s="92"/>
    </row>
    <row r="40" spans="1:18" s="94" customFormat="1" ht="44" customHeight="1" x14ac:dyDescent="0.45">
      <c r="A40" s="239" t="s">
        <v>120</v>
      </c>
      <c r="B40" s="239"/>
      <c r="C40" s="239"/>
      <c r="D40" s="239"/>
      <c r="E40" s="239"/>
      <c r="F40" s="239"/>
      <c r="G40" s="239"/>
      <c r="H40" s="239"/>
      <c r="I40" s="239"/>
      <c r="J40" s="239"/>
      <c r="K40" s="95"/>
      <c r="L40" s="95"/>
      <c r="M40" s="93"/>
      <c r="N40" s="93"/>
      <c r="O40" s="93"/>
    </row>
    <row r="41" spans="1:18" s="94" customFormat="1" ht="29.55" customHeight="1" x14ac:dyDescent="0.45">
      <c r="A41" s="239" t="s">
        <v>115</v>
      </c>
      <c r="B41" s="239"/>
      <c r="C41" s="239"/>
      <c r="D41" s="239"/>
      <c r="E41" s="239"/>
      <c r="F41" s="239"/>
      <c r="G41" s="239"/>
      <c r="H41" s="239"/>
      <c r="I41" s="239"/>
      <c r="J41" s="239"/>
      <c r="K41" s="91"/>
      <c r="L41" s="91"/>
      <c r="M41" s="91"/>
      <c r="N41" s="91"/>
      <c r="O41" s="91"/>
    </row>
  </sheetData>
  <mergeCells count="10">
    <mergeCell ref="A38:J38"/>
    <mergeCell ref="A39:J39"/>
    <mergeCell ref="A40:J40"/>
    <mergeCell ref="A41:J41"/>
    <mergeCell ref="B3:D3"/>
    <mergeCell ref="E3:G3"/>
    <mergeCell ref="A34:J34"/>
    <mergeCell ref="A35:J35"/>
    <mergeCell ref="A36:J36"/>
    <mergeCell ref="A37:J37"/>
  </mergeCells>
  <pageMargins left="0.39370078740157499" right="0.39370078740157499" top="0.47244094488188998" bottom="0.47244094488188998" header="0.31496062992126" footer="0.31496062992126"/>
  <pageSetup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ECF13-4034-4301-B2B4-CBF58D73A2DA}">
  <sheetPr>
    <pageSetUpPr fitToPage="1"/>
  </sheetPr>
  <dimension ref="A1:AB58"/>
  <sheetViews>
    <sheetView zoomScaleNormal="100" workbookViewId="0">
      <selection activeCell="A47" sqref="A47"/>
    </sheetView>
  </sheetViews>
  <sheetFormatPr defaultRowHeight="14.25" x14ac:dyDescent="0.45"/>
  <cols>
    <col min="1" max="1" width="25.796875" style="7" customWidth="1"/>
    <col min="2" max="18" width="8.06640625" style="7" customWidth="1"/>
    <col min="19" max="20" width="9.06640625" style="7"/>
    <col min="21" max="21" width="10.33203125" style="7" bestFit="1" customWidth="1"/>
    <col min="22" max="27" width="9.06640625" style="7"/>
    <col min="251" max="251" width="32.796875" customWidth="1"/>
    <col min="252" max="261" width="10.53125" bestFit="1" customWidth="1"/>
    <col min="507" max="507" width="32.796875" customWidth="1"/>
    <col min="508" max="517" width="10.53125" bestFit="1" customWidth="1"/>
    <col min="763" max="763" width="32.796875" customWidth="1"/>
    <col min="764" max="773" width="10.53125" bestFit="1" customWidth="1"/>
    <col min="1019" max="1019" width="32.796875" customWidth="1"/>
    <col min="1020" max="1029" width="10.53125" bestFit="1" customWidth="1"/>
    <col min="1275" max="1275" width="32.796875" customWidth="1"/>
    <col min="1276" max="1285" width="10.53125" bestFit="1" customWidth="1"/>
    <col min="1531" max="1531" width="32.796875" customWidth="1"/>
    <col min="1532" max="1541" width="10.53125" bestFit="1" customWidth="1"/>
    <col min="1787" max="1787" width="32.796875" customWidth="1"/>
    <col min="1788" max="1797" width="10.53125" bestFit="1" customWidth="1"/>
    <col min="2043" max="2043" width="32.796875" customWidth="1"/>
    <col min="2044" max="2053" width="10.53125" bestFit="1" customWidth="1"/>
    <col min="2299" max="2299" width="32.796875" customWidth="1"/>
    <col min="2300" max="2309" width="10.53125" bestFit="1" customWidth="1"/>
    <col min="2555" max="2555" width="32.796875" customWidth="1"/>
    <col min="2556" max="2565" width="10.53125" bestFit="1" customWidth="1"/>
    <col min="2811" max="2811" width="32.796875" customWidth="1"/>
    <col min="2812" max="2821" width="10.53125" bestFit="1" customWidth="1"/>
    <col min="3067" max="3067" width="32.796875" customWidth="1"/>
    <col min="3068" max="3077" width="10.53125" bestFit="1" customWidth="1"/>
    <col min="3323" max="3323" width="32.796875" customWidth="1"/>
    <col min="3324" max="3333" width="10.53125" bestFit="1" customWidth="1"/>
    <col min="3579" max="3579" width="32.796875" customWidth="1"/>
    <col min="3580" max="3589" width="10.53125" bestFit="1" customWidth="1"/>
    <col min="3835" max="3835" width="32.796875" customWidth="1"/>
    <col min="3836" max="3845" width="10.53125" bestFit="1" customWidth="1"/>
    <col min="4091" max="4091" width="32.796875" customWidth="1"/>
    <col min="4092" max="4101" width="10.53125" bestFit="1" customWidth="1"/>
    <col min="4347" max="4347" width="32.796875" customWidth="1"/>
    <col min="4348" max="4357" width="10.53125" bestFit="1" customWidth="1"/>
    <col min="4603" max="4603" width="32.796875" customWidth="1"/>
    <col min="4604" max="4613" width="10.53125" bestFit="1" customWidth="1"/>
    <col min="4859" max="4859" width="32.796875" customWidth="1"/>
    <col min="4860" max="4869" width="10.53125" bestFit="1" customWidth="1"/>
    <col min="5115" max="5115" width="32.796875" customWidth="1"/>
    <col min="5116" max="5125" width="10.53125" bestFit="1" customWidth="1"/>
    <col min="5371" max="5371" width="32.796875" customWidth="1"/>
    <col min="5372" max="5381" width="10.53125" bestFit="1" customWidth="1"/>
    <col min="5627" max="5627" width="32.796875" customWidth="1"/>
    <col min="5628" max="5637" width="10.53125" bestFit="1" customWidth="1"/>
    <col min="5883" max="5883" width="32.796875" customWidth="1"/>
    <col min="5884" max="5893" width="10.53125" bestFit="1" customWidth="1"/>
    <col min="6139" max="6139" width="32.796875" customWidth="1"/>
    <col min="6140" max="6149" width="10.53125" bestFit="1" customWidth="1"/>
    <col min="6395" max="6395" width="32.796875" customWidth="1"/>
    <col min="6396" max="6405" width="10.53125" bestFit="1" customWidth="1"/>
    <col min="6651" max="6651" width="32.796875" customWidth="1"/>
    <col min="6652" max="6661" width="10.53125" bestFit="1" customWidth="1"/>
    <col min="6907" max="6907" width="32.796875" customWidth="1"/>
    <col min="6908" max="6917" width="10.53125" bestFit="1" customWidth="1"/>
    <col min="7163" max="7163" width="32.796875" customWidth="1"/>
    <col min="7164" max="7173" width="10.53125" bestFit="1" customWidth="1"/>
    <col min="7419" max="7419" width="32.796875" customWidth="1"/>
    <col min="7420" max="7429" width="10.53125" bestFit="1" customWidth="1"/>
    <col min="7675" max="7675" width="32.796875" customWidth="1"/>
    <col min="7676" max="7685" width="10.53125" bestFit="1" customWidth="1"/>
    <col min="7931" max="7931" width="32.796875" customWidth="1"/>
    <col min="7932" max="7941" width="10.53125" bestFit="1" customWidth="1"/>
    <col min="8187" max="8187" width="32.796875" customWidth="1"/>
    <col min="8188" max="8197" width="10.53125" bestFit="1" customWidth="1"/>
    <col min="8443" max="8443" width="32.796875" customWidth="1"/>
    <col min="8444" max="8453" width="10.53125" bestFit="1" customWidth="1"/>
    <col min="8699" max="8699" width="32.796875" customWidth="1"/>
    <col min="8700" max="8709" width="10.53125" bestFit="1" customWidth="1"/>
    <col min="8955" max="8955" width="32.796875" customWidth="1"/>
    <col min="8956" max="8965" width="10.53125" bestFit="1" customWidth="1"/>
    <col min="9211" max="9211" width="32.796875" customWidth="1"/>
    <col min="9212" max="9221" width="10.53125" bestFit="1" customWidth="1"/>
    <col min="9467" max="9467" width="32.796875" customWidth="1"/>
    <col min="9468" max="9477" width="10.53125" bestFit="1" customWidth="1"/>
    <col min="9723" max="9723" width="32.796875" customWidth="1"/>
    <col min="9724" max="9733" width="10.53125" bestFit="1" customWidth="1"/>
    <col min="9979" max="9979" width="32.796875" customWidth="1"/>
    <col min="9980" max="9989" width="10.53125" bestFit="1" customWidth="1"/>
    <col min="10235" max="10235" width="32.796875" customWidth="1"/>
    <col min="10236" max="10245" width="10.53125" bestFit="1" customWidth="1"/>
    <col min="10491" max="10491" width="32.796875" customWidth="1"/>
    <col min="10492" max="10501" width="10.53125" bestFit="1" customWidth="1"/>
    <col min="10747" max="10747" width="32.796875" customWidth="1"/>
    <col min="10748" max="10757" width="10.53125" bestFit="1" customWidth="1"/>
    <col min="11003" max="11003" width="32.796875" customWidth="1"/>
    <col min="11004" max="11013" width="10.53125" bestFit="1" customWidth="1"/>
    <col min="11259" max="11259" width="32.796875" customWidth="1"/>
    <col min="11260" max="11269" width="10.53125" bestFit="1" customWidth="1"/>
    <col min="11515" max="11515" width="32.796875" customWidth="1"/>
    <col min="11516" max="11525" width="10.53125" bestFit="1" customWidth="1"/>
    <col min="11771" max="11771" width="32.796875" customWidth="1"/>
    <col min="11772" max="11781" width="10.53125" bestFit="1" customWidth="1"/>
    <col min="12027" max="12027" width="32.796875" customWidth="1"/>
    <col min="12028" max="12037" width="10.53125" bestFit="1" customWidth="1"/>
    <col min="12283" max="12283" width="32.796875" customWidth="1"/>
    <col min="12284" max="12293" width="10.53125" bestFit="1" customWidth="1"/>
    <col min="12539" max="12539" width="32.796875" customWidth="1"/>
    <col min="12540" max="12549" width="10.53125" bestFit="1" customWidth="1"/>
    <col min="12795" max="12795" width="32.796875" customWidth="1"/>
    <col min="12796" max="12805" width="10.53125" bestFit="1" customWidth="1"/>
    <col min="13051" max="13051" width="32.796875" customWidth="1"/>
    <col min="13052" max="13061" width="10.53125" bestFit="1" customWidth="1"/>
    <col min="13307" max="13307" width="32.796875" customWidth="1"/>
    <col min="13308" max="13317" width="10.53125" bestFit="1" customWidth="1"/>
    <col min="13563" max="13563" width="32.796875" customWidth="1"/>
    <col min="13564" max="13573" width="10.53125" bestFit="1" customWidth="1"/>
    <col min="13819" max="13819" width="32.796875" customWidth="1"/>
    <col min="13820" max="13829" width="10.53125" bestFit="1" customWidth="1"/>
    <col min="14075" max="14075" width="32.796875" customWidth="1"/>
    <col min="14076" max="14085" width="10.53125" bestFit="1" customWidth="1"/>
    <col min="14331" max="14331" width="32.796875" customWidth="1"/>
    <col min="14332" max="14341" width="10.53125" bestFit="1" customWidth="1"/>
    <col min="14587" max="14587" width="32.796875" customWidth="1"/>
    <col min="14588" max="14597" width="10.53125" bestFit="1" customWidth="1"/>
    <col min="14843" max="14843" width="32.796875" customWidth="1"/>
    <col min="14844" max="14853" width="10.53125" bestFit="1" customWidth="1"/>
    <col min="15099" max="15099" width="32.796875" customWidth="1"/>
    <col min="15100" max="15109" width="10.53125" bestFit="1" customWidth="1"/>
    <col min="15355" max="15355" width="32.796875" customWidth="1"/>
    <col min="15356" max="15365" width="10.53125" bestFit="1" customWidth="1"/>
    <col min="15611" max="15611" width="32.796875" customWidth="1"/>
    <col min="15612" max="15621" width="10.53125" bestFit="1" customWidth="1"/>
    <col min="15867" max="15867" width="32.796875" customWidth="1"/>
    <col min="15868" max="15877" width="10.53125" bestFit="1" customWidth="1"/>
    <col min="16123" max="16123" width="32.796875" customWidth="1"/>
    <col min="16124" max="16133" width="10.53125" bestFit="1" customWidth="1"/>
  </cols>
  <sheetData>
    <row r="1" spans="1:27" ht="28.5" customHeight="1" x14ac:dyDescent="0.45">
      <c r="A1" s="279" t="s">
        <v>147</v>
      </c>
      <c r="B1" s="279"/>
      <c r="C1" s="279"/>
      <c r="D1" s="279"/>
      <c r="E1" s="279"/>
      <c r="F1" s="279"/>
      <c r="G1" s="279"/>
      <c r="H1" s="279"/>
      <c r="I1" s="279"/>
      <c r="J1" s="279"/>
      <c r="K1" s="279"/>
      <c r="L1" s="279"/>
      <c r="M1" s="279"/>
      <c r="N1" s="279"/>
      <c r="O1" s="279"/>
      <c r="P1" s="279"/>
      <c r="Q1" s="279"/>
      <c r="R1" s="279"/>
    </row>
    <row r="2" spans="1:27" ht="14.65" thickBot="1" x14ac:dyDescent="0.5"/>
    <row r="3" spans="1:27" ht="14.25" customHeight="1" thickBot="1" x14ac:dyDescent="0.5">
      <c r="A3" s="280" t="s">
        <v>121</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2"/>
    </row>
    <row r="4" spans="1:27" ht="14.25" customHeight="1" thickTop="1" thickBot="1" x14ac:dyDescent="0.5">
      <c r="A4" s="119"/>
      <c r="B4" s="120" t="s">
        <v>7</v>
      </c>
      <c r="C4" s="120" t="s">
        <v>8</v>
      </c>
      <c r="D4" s="120" t="s">
        <v>9</v>
      </c>
      <c r="E4" s="120" t="s">
        <v>10</v>
      </c>
      <c r="F4" s="120" t="s">
        <v>11</v>
      </c>
      <c r="G4" s="120" t="s">
        <v>12</v>
      </c>
      <c r="H4" s="120" t="s">
        <v>13</v>
      </c>
      <c r="I4" s="120" t="s">
        <v>14</v>
      </c>
      <c r="J4" s="120" t="s">
        <v>15</v>
      </c>
      <c r="K4" s="120" t="s">
        <v>16</v>
      </c>
      <c r="L4" s="120" t="s">
        <v>17</v>
      </c>
      <c r="M4" s="120" t="s">
        <v>18</v>
      </c>
      <c r="N4" s="120" t="s">
        <v>19</v>
      </c>
      <c r="O4" s="120" t="s">
        <v>20</v>
      </c>
      <c r="P4" s="120" t="s">
        <v>21</v>
      </c>
      <c r="Q4" s="120" t="s">
        <v>22</v>
      </c>
      <c r="R4" s="120" t="s">
        <v>23</v>
      </c>
      <c r="S4" s="54" t="s">
        <v>24</v>
      </c>
      <c r="T4" s="54" t="s">
        <v>25</v>
      </c>
      <c r="U4" s="54" t="s">
        <v>26</v>
      </c>
      <c r="V4" s="54" t="s">
        <v>27</v>
      </c>
      <c r="W4" s="54" t="s">
        <v>28</v>
      </c>
      <c r="X4" s="54" t="s">
        <v>29</v>
      </c>
      <c r="Y4" s="54" t="s">
        <v>30</v>
      </c>
      <c r="Z4" s="141" t="s">
        <v>136</v>
      </c>
      <c r="AA4" s="142" t="s">
        <v>137</v>
      </c>
    </row>
    <row r="5" spans="1:27" ht="16.25" customHeight="1" thickTop="1" x14ac:dyDescent="0.45">
      <c r="A5" s="119" t="s">
        <v>100</v>
      </c>
      <c r="B5" s="121">
        <f t="shared" ref="B5:T5" si="0">B20+B36</f>
        <v>936</v>
      </c>
      <c r="C5" s="121">
        <f t="shared" si="0"/>
        <v>1137</v>
      </c>
      <c r="D5" s="121">
        <f t="shared" si="0"/>
        <v>1325</v>
      </c>
      <c r="E5" s="121">
        <f t="shared" si="0"/>
        <v>1297</v>
      </c>
      <c r="F5" s="121">
        <f t="shared" si="0"/>
        <v>1392</v>
      </c>
      <c r="G5" s="121">
        <f t="shared" si="0"/>
        <v>1582</v>
      </c>
      <c r="H5" s="121">
        <f t="shared" si="0"/>
        <v>1586</v>
      </c>
      <c r="I5" s="121">
        <f t="shared" si="0"/>
        <v>1440</v>
      </c>
      <c r="J5" s="121">
        <f t="shared" si="0"/>
        <v>1656</v>
      </c>
      <c r="K5" s="121">
        <f t="shared" si="0"/>
        <v>2010</v>
      </c>
      <c r="L5" s="121">
        <f t="shared" si="0"/>
        <v>2231</v>
      </c>
      <c r="M5" s="121">
        <f t="shared" si="0"/>
        <v>2445</v>
      </c>
      <c r="N5" s="121">
        <f t="shared" si="0"/>
        <v>2928</v>
      </c>
      <c r="O5" s="121">
        <f t="shared" si="0"/>
        <v>3367</v>
      </c>
      <c r="P5" s="122">
        <f t="shared" si="0"/>
        <v>3996</v>
      </c>
      <c r="Q5" s="122">
        <f t="shared" si="0"/>
        <v>4586</v>
      </c>
      <c r="R5" s="122">
        <f t="shared" si="0"/>
        <v>4977</v>
      </c>
      <c r="S5" s="121">
        <f t="shared" si="0"/>
        <v>5886</v>
      </c>
      <c r="T5" s="121">
        <f t="shared" si="0"/>
        <v>6540</v>
      </c>
      <c r="U5" s="121">
        <f t="shared" ref="U5:V14" si="1">SUM(U20,U36)</f>
        <v>8236</v>
      </c>
      <c r="V5" s="121">
        <f t="shared" si="1"/>
        <v>7735</v>
      </c>
      <c r="W5" s="121">
        <v>6914</v>
      </c>
      <c r="X5" s="121">
        <v>7338</v>
      </c>
      <c r="Y5" s="121">
        <v>7976</v>
      </c>
      <c r="Z5" s="144">
        <v>7283</v>
      </c>
      <c r="AA5" s="145">
        <v>6557</v>
      </c>
    </row>
    <row r="6" spans="1:27" ht="16.25" customHeight="1" x14ac:dyDescent="0.45">
      <c r="A6" s="119" t="s">
        <v>101</v>
      </c>
      <c r="B6" s="121">
        <f t="shared" ref="B6:T6" si="2">B21+B37</f>
        <v>216</v>
      </c>
      <c r="C6" s="121">
        <f t="shared" si="2"/>
        <v>256</v>
      </c>
      <c r="D6" s="121">
        <f t="shared" si="2"/>
        <v>338</v>
      </c>
      <c r="E6" s="121">
        <f t="shared" si="2"/>
        <v>356</v>
      </c>
      <c r="F6" s="121">
        <f t="shared" si="2"/>
        <v>363</v>
      </c>
      <c r="G6" s="121">
        <f t="shared" si="2"/>
        <v>310</v>
      </c>
      <c r="H6" s="121">
        <f t="shared" si="2"/>
        <v>315</v>
      </c>
      <c r="I6" s="121">
        <f t="shared" si="2"/>
        <v>320</v>
      </c>
      <c r="J6" s="121">
        <f t="shared" si="2"/>
        <v>287</v>
      </c>
      <c r="K6" s="121">
        <f t="shared" si="2"/>
        <v>383</v>
      </c>
      <c r="L6" s="121">
        <f t="shared" si="2"/>
        <v>396</v>
      </c>
      <c r="M6" s="121">
        <f t="shared" si="2"/>
        <v>456</v>
      </c>
      <c r="N6" s="121">
        <f t="shared" si="2"/>
        <v>487</v>
      </c>
      <c r="O6" s="121">
        <f t="shared" si="2"/>
        <v>536</v>
      </c>
      <c r="P6" s="121">
        <f t="shared" si="2"/>
        <v>671</v>
      </c>
      <c r="Q6" s="121">
        <f t="shared" si="2"/>
        <v>742</v>
      </c>
      <c r="R6" s="121">
        <f t="shared" si="2"/>
        <v>816</v>
      </c>
      <c r="S6" s="121">
        <f t="shared" si="2"/>
        <v>976</v>
      </c>
      <c r="T6" s="121">
        <f t="shared" si="2"/>
        <v>1190</v>
      </c>
      <c r="U6" s="121">
        <f t="shared" si="1"/>
        <v>1557</v>
      </c>
      <c r="V6" s="121">
        <f t="shared" si="1"/>
        <v>1620</v>
      </c>
      <c r="W6" s="121">
        <v>1811</v>
      </c>
      <c r="X6" s="121">
        <v>1937</v>
      </c>
      <c r="Y6" s="121">
        <v>2260</v>
      </c>
      <c r="Z6" s="144">
        <v>2482</v>
      </c>
      <c r="AA6" s="145">
        <v>2007</v>
      </c>
    </row>
    <row r="7" spans="1:27" ht="16.25" customHeight="1" x14ac:dyDescent="0.45">
      <c r="A7" s="119" t="s">
        <v>102</v>
      </c>
      <c r="B7" s="121">
        <f t="shared" ref="B7:T7" si="3">B22+B38</f>
        <v>348</v>
      </c>
      <c r="C7" s="121">
        <f t="shared" si="3"/>
        <v>425</v>
      </c>
      <c r="D7" s="121">
        <f t="shared" si="3"/>
        <v>466</v>
      </c>
      <c r="E7" s="121">
        <f t="shared" si="3"/>
        <v>545</v>
      </c>
      <c r="F7" s="121">
        <f t="shared" si="3"/>
        <v>598</v>
      </c>
      <c r="G7" s="121">
        <f t="shared" si="3"/>
        <v>648</v>
      </c>
      <c r="H7" s="121">
        <f t="shared" si="3"/>
        <v>625</v>
      </c>
      <c r="I7" s="121">
        <f t="shared" si="3"/>
        <v>604</v>
      </c>
      <c r="J7" s="121">
        <f t="shared" si="3"/>
        <v>526</v>
      </c>
      <c r="K7" s="121">
        <f t="shared" si="3"/>
        <v>509</v>
      </c>
      <c r="L7" s="121">
        <f t="shared" si="3"/>
        <v>518</v>
      </c>
      <c r="M7" s="121">
        <f t="shared" si="3"/>
        <v>620</v>
      </c>
      <c r="N7" s="121">
        <f t="shared" si="3"/>
        <v>739</v>
      </c>
      <c r="O7" s="121">
        <f t="shared" si="3"/>
        <v>858</v>
      </c>
      <c r="P7" s="121">
        <f t="shared" si="3"/>
        <v>974</v>
      </c>
      <c r="Q7" s="121">
        <f t="shared" si="3"/>
        <v>1068</v>
      </c>
      <c r="R7" s="121">
        <f t="shared" si="3"/>
        <v>1242</v>
      </c>
      <c r="S7" s="121">
        <f t="shared" si="3"/>
        <v>1544</v>
      </c>
      <c r="T7" s="121">
        <f t="shared" si="3"/>
        <v>1965</v>
      </c>
      <c r="U7" s="121">
        <f t="shared" si="1"/>
        <v>2425</v>
      </c>
      <c r="V7" s="121">
        <f t="shared" si="1"/>
        <v>2862</v>
      </c>
      <c r="W7" s="121">
        <v>3066</v>
      </c>
      <c r="X7" s="121">
        <v>3224</v>
      </c>
      <c r="Y7" s="121">
        <v>3311</v>
      </c>
      <c r="Z7" s="144">
        <v>3087</v>
      </c>
      <c r="AA7" s="145">
        <v>2617</v>
      </c>
    </row>
    <row r="8" spans="1:27" ht="16.25" customHeight="1" x14ac:dyDescent="0.45">
      <c r="A8" s="119" t="s">
        <v>103</v>
      </c>
      <c r="B8" s="121">
        <f t="shared" ref="B8:T8" si="4">B23+B39</f>
        <v>1152</v>
      </c>
      <c r="C8" s="121">
        <f t="shared" si="4"/>
        <v>1289</v>
      </c>
      <c r="D8" s="121">
        <f t="shared" si="4"/>
        <v>1482</v>
      </c>
      <c r="E8" s="121">
        <f t="shared" si="4"/>
        <v>1734</v>
      </c>
      <c r="F8" s="121">
        <f t="shared" si="4"/>
        <v>1860</v>
      </c>
      <c r="G8" s="121">
        <f t="shared" si="4"/>
        <v>1920</v>
      </c>
      <c r="H8" s="121">
        <f t="shared" si="4"/>
        <v>1930</v>
      </c>
      <c r="I8" s="121">
        <f t="shared" si="4"/>
        <v>1987</v>
      </c>
      <c r="J8" s="121">
        <f t="shared" si="4"/>
        <v>1964</v>
      </c>
      <c r="K8" s="121">
        <f t="shared" si="4"/>
        <v>1993</v>
      </c>
      <c r="L8" s="121">
        <f t="shared" si="4"/>
        <v>2012</v>
      </c>
      <c r="M8" s="121">
        <f t="shared" si="4"/>
        <v>1831</v>
      </c>
      <c r="N8" s="121">
        <f t="shared" si="4"/>
        <v>2103</v>
      </c>
      <c r="O8" s="121">
        <f t="shared" si="4"/>
        <v>2188</v>
      </c>
      <c r="P8" s="121">
        <f t="shared" si="4"/>
        <v>2369</v>
      </c>
      <c r="Q8" s="121">
        <f t="shared" si="4"/>
        <v>2587</v>
      </c>
      <c r="R8" s="121">
        <f t="shared" si="4"/>
        <v>2851</v>
      </c>
      <c r="S8" s="121">
        <f t="shared" si="4"/>
        <v>3265</v>
      </c>
      <c r="T8" s="121">
        <f t="shared" si="4"/>
        <v>3789</v>
      </c>
      <c r="U8" s="121">
        <f t="shared" si="1"/>
        <v>4196</v>
      </c>
      <c r="V8" s="121">
        <f t="shared" si="1"/>
        <v>4553</v>
      </c>
      <c r="W8" s="121">
        <v>4763</v>
      </c>
      <c r="X8" s="121">
        <v>4959</v>
      </c>
      <c r="Y8" s="121">
        <v>5135</v>
      </c>
      <c r="Z8" s="144">
        <v>4891</v>
      </c>
      <c r="AA8" s="145">
        <v>4403</v>
      </c>
    </row>
    <row r="9" spans="1:27" ht="16.25" customHeight="1" x14ac:dyDescent="0.45">
      <c r="A9" s="119" t="s">
        <v>104</v>
      </c>
      <c r="B9" s="121">
        <f t="shared" ref="B9:T9" si="5">B24+B40</f>
        <v>3768</v>
      </c>
      <c r="C9" s="121">
        <f t="shared" si="5"/>
        <v>4699</v>
      </c>
      <c r="D9" s="121">
        <f t="shared" si="5"/>
        <v>6021</v>
      </c>
      <c r="E9" s="121">
        <f t="shared" si="5"/>
        <v>7852</v>
      </c>
      <c r="F9" s="121">
        <f t="shared" si="5"/>
        <v>8946</v>
      </c>
      <c r="G9" s="121">
        <f t="shared" si="5"/>
        <v>9572</v>
      </c>
      <c r="H9" s="121">
        <f t="shared" si="5"/>
        <v>9401</v>
      </c>
      <c r="I9" s="121">
        <f t="shared" si="5"/>
        <v>9451</v>
      </c>
      <c r="J9" s="121">
        <f t="shared" si="5"/>
        <v>9917</v>
      </c>
      <c r="K9" s="121">
        <f t="shared" si="5"/>
        <v>10996</v>
      </c>
      <c r="L9" s="121">
        <f t="shared" si="5"/>
        <v>12239</v>
      </c>
      <c r="M9" s="121">
        <f t="shared" si="5"/>
        <v>13441</v>
      </c>
      <c r="N9" s="121">
        <f t="shared" si="5"/>
        <v>14866</v>
      </c>
      <c r="O9" s="121">
        <f t="shared" si="5"/>
        <v>16479</v>
      </c>
      <c r="P9" s="121">
        <f t="shared" si="5"/>
        <v>18059</v>
      </c>
      <c r="Q9" s="121">
        <f t="shared" si="5"/>
        <v>19444</v>
      </c>
      <c r="R9" s="121">
        <f t="shared" si="5"/>
        <v>21165</v>
      </c>
      <c r="S9" s="121">
        <f t="shared" si="5"/>
        <v>23036</v>
      </c>
      <c r="T9" s="121">
        <f t="shared" si="5"/>
        <v>25699</v>
      </c>
      <c r="U9" s="121">
        <f t="shared" si="1"/>
        <v>29527</v>
      </c>
      <c r="V9" s="121">
        <f t="shared" si="1"/>
        <v>31647</v>
      </c>
      <c r="W9" s="121">
        <v>34709</v>
      </c>
      <c r="X9" s="121">
        <v>34692</v>
      </c>
      <c r="Y9" s="121">
        <v>37033</v>
      </c>
      <c r="Z9" s="144">
        <v>33847</v>
      </c>
      <c r="AA9" s="145">
        <v>27111</v>
      </c>
    </row>
    <row r="10" spans="1:27" ht="16.25" customHeight="1" x14ac:dyDescent="0.45">
      <c r="A10" s="119" t="s">
        <v>105</v>
      </c>
      <c r="B10" s="121">
        <f t="shared" ref="B10:T10" si="6">B25+B41</f>
        <v>504</v>
      </c>
      <c r="C10" s="121">
        <f t="shared" si="6"/>
        <v>642</v>
      </c>
      <c r="D10" s="121">
        <f t="shared" si="6"/>
        <v>764</v>
      </c>
      <c r="E10" s="121">
        <f t="shared" si="6"/>
        <v>943</v>
      </c>
      <c r="F10" s="121">
        <f t="shared" si="6"/>
        <v>1057</v>
      </c>
      <c r="G10" s="121">
        <f t="shared" si="6"/>
        <v>1219</v>
      </c>
      <c r="H10" s="121">
        <f t="shared" si="6"/>
        <v>1270</v>
      </c>
      <c r="I10" s="121">
        <f t="shared" si="6"/>
        <v>1275</v>
      </c>
      <c r="J10" s="121">
        <f t="shared" si="6"/>
        <v>1283</v>
      </c>
      <c r="K10" s="121">
        <f t="shared" si="6"/>
        <v>1230</v>
      </c>
      <c r="L10" s="121">
        <f t="shared" si="6"/>
        <v>1299</v>
      </c>
      <c r="M10" s="121">
        <f t="shared" si="6"/>
        <v>1347</v>
      </c>
      <c r="N10" s="121">
        <f t="shared" si="6"/>
        <v>1452</v>
      </c>
      <c r="O10" s="121">
        <f t="shared" si="6"/>
        <v>1484</v>
      </c>
      <c r="P10" s="121">
        <f t="shared" si="6"/>
        <v>1604</v>
      </c>
      <c r="Q10" s="121">
        <f t="shared" si="6"/>
        <v>1791</v>
      </c>
      <c r="R10" s="121">
        <f t="shared" si="6"/>
        <v>2013</v>
      </c>
      <c r="S10" s="121">
        <f t="shared" si="6"/>
        <v>2193</v>
      </c>
      <c r="T10" s="121">
        <f t="shared" si="6"/>
        <v>2455</v>
      </c>
      <c r="U10" s="121">
        <f t="shared" si="1"/>
        <v>2993</v>
      </c>
      <c r="V10" s="121">
        <f t="shared" si="1"/>
        <v>3396</v>
      </c>
      <c r="W10" s="121">
        <v>3800</v>
      </c>
      <c r="X10" s="121">
        <v>4089</v>
      </c>
      <c r="Y10" s="121">
        <v>4554</v>
      </c>
      <c r="Z10" s="144">
        <v>4437</v>
      </c>
      <c r="AA10" s="145">
        <v>4276</v>
      </c>
    </row>
    <row r="11" spans="1:27" ht="16.25" customHeight="1" x14ac:dyDescent="0.45">
      <c r="A11" s="119" t="s">
        <v>106</v>
      </c>
      <c r="B11" s="121">
        <f t="shared" ref="B11:T11" si="7">B26+B42</f>
        <v>1708</v>
      </c>
      <c r="C11" s="121">
        <f t="shared" si="7"/>
        <v>2237</v>
      </c>
      <c r="D11" s="121">
        <f t="shared" si="7"/>
        <v>2718</v>
      </c>
      <c r="E11" s="121">
        <f t="shared" si="7"/>
        <v>3081</v>
      </c>
      <c r="F11" s="121">
        <f t="shared" si="7"/>
        <v>3428</v>
      </c>
      <c r="G11" s="121">
        <f t="shared" si="7"/>
        <v>3627</v>
      </c>
      <c r="H11" s="121">
        <f t="shared" si="7"/>
        <v>3825</v>
      </c>
      <c r="I11" s="121">
        <f t="shared" si="7"/>
        <v>4059</v>
      </c>
      <c r="J11" s="121">
        <f t="shared" si="7"/>
        <v>4430</v>
      </c>
      <c r="K11" s="121">
        <f t="shared" si="7"/>
        <v>5110</v>
      </c>
      <c r="L11" s="121">
        <f t="shared" si="7"/>
        <v>5700</v>
      </c>
      <c r="M11" s="121">
        <f t="shared" si="7"/>
        <v>6682</v>
      </c>
      <c r="N11" s="121">
        <f t="shared" si="7"/>
        <v>7850</v>
      </c>
      <c r="O11" s="121">
        <f t="shared" si="7"/>
        <v>9003</v>
      </c>
      <c r="P11" s="121">
        <f t="shared" si="7"/>
        <v>10263</v>
      </c>
      <c r="Q11" s="121">
        <f t="shared" si="7"/>
        <v>11050</v>
      </c>
      <c r="R11" s="121">
        <f t="shared" si="7"/>
        <v>11860</v>
      </c>
      <c r="S11" s="121">
        <f t="shared" si="7"/>
        <v>13118</v>
      </c>
      <c r="T11" s="121">
        <f t="shared" si="7"/>
        <v>13940</v>
      </c>
      <c r="U11" s="121">
        <f t="shared" si="1"/>
        <v>15160</v>
      </c>
      <c r="V11" s="121">
        <f t="shared" si="1"/>
        <v>14687</v>
      </c>
      <c r="W11" s="121">
        <v>16084</v>
      </c>
      <c r="X11" s="121">
        <v>16631</v>
      </c>
      <c r="Y11" s="121">
        <v>17163</v>
      </c>
      <c r="Z11" s="144">
        <v>15253</v>
      </c>
      <c r="AA11" s="145">
        <v>13009</v>
      </c>
    </row>
    <row r="12" spans="1:27" ht="16.25" customHeight="1" x14ac:dyDescent="0.45">
      <c r="A12" s="119" t="s">
        <v>107</v>
      </c>
      <c r="B12" s="121">
        <f t="shared" ref="B12:T12" si="8">B27+B43</f>
        <v>972</v>
      </c>
      <c r="C12" s="121">
        <f t="shared" si="8"/>
        <v>1132</v>
      </c>
      <c r="D12" s="121">
        <f t="shared" si="8"/>
        <v>1277</v>
      </c>
      <c r="E12" s="121">
        <f t="shared" si="8"/>
        <v>1488</v>
      </c>
      <c r="F12" s="121">
        <f t="shared" si="8"/>
        <v>1655</v>
      </c>
      <c r="G12" s="121">
        <f t="shared" si="8"/>
        <v>1837</v>
      </c>
      <c r="H12" s="121">
        <f t="shared" si="8"/>
        <v>1861</v>
      </c>
      <c r="I12" s="121">
        <f t="shared" si="8"/>
        <v>1938</v>
      </c>
      <c r="J12" s="121">
        <f t="shared" si="8"/>
        <v>1872</v>
      </c>
      <c r="K12" s="121">
        <f t="shared" si="8"/>
        <v>1849</v>
      </c>
      <c r="L12" s="121">
        <f t="shared" si="8"/>
        <v>1821</v>
      </c>
      <c r="M12" s="121">
        <f t="shared" si="8"/>
        <v>1995</v>
      </c>
      <c r="N12" s="121">
        <f t="shared" si="8"/>
        <v>1982</v>
      </c>
      <c r="O12" s="121">
        <f t="shared" si="8"/>
        <v>2103</v>
      </c>
      <c r="P12" s="121">
        <f t="shared" si="8"/>
        <v>2258</v>
      </c>
      <c r="Q12" s="121">
        <f t="shared" si="8"/>
        <v>2371</v>
      </c>
      <c r="R12" s="121">
        <f t="shared" si="8"/>
        <v>2617</v>
      </c>
      <c r="S12" s="121">
        <f t="shared" si="8"/>
        <v>2755</v>
      </c>
      <c r="T12" s="121">
        <f t="shared" si="8"/>
        <v>2958</v>
      </c>
      <c r="U12" s="121">
        <f t="shared" si="1"/>
        <v>3208</v>
      </c>
      <c r="V12" s="121">
        <f t="shared" si="1"/>
        <v>3509</v>
      </c>
      <c r="W12" s="121">
        <v>3929</v>
      </c>
      <c r="X12" s="121">
        <v>4512</v>
      </c>
      <c r="Y12" s="121">
        <v>4820</v>
      </c>
      <c r="Z12" s="144">
        <v>5124</v>
      </c>
      <c r="AA12" s="145">
        <v>5315</v>
      </c>
    </row>
    <row r="13" spans="1:27" ht="16.25" customHeight="1" x14ac:dyDescent="0.45">
      <c r="A13" s="119" t="s">
        <v>122</v>
      </c>
      <c r="B13" s="121">
        <f t="shared" ref="B13:T13" si="9">B28+B44</f>
        <v>1743</v>
      </c>
      <c r="C13" s="121">
        <f t="shared" si="9"/>
        <v>2392</v>
      </c>
      <c r="D13" s="121">
        <f t="shared" si="9"/>
        <v>2846</v>
      </c>
      <c r="E13" s="121">
        <f t="shared" si="9"/>
        <v>3282</v>
      </c>
      <c r="F13" s="121">
        <f t="shared" si="9"/>
        <v>3378</v>
      </c>
      <c r="G13" s="121">
        <f t="shared" si="9"/>
        <v>3345</v>
      </c>
      <c r="H13" s="121">
        <f t="shared" si="9"/>
        <v>3384</v>
      </c>
      <c r="I13" s="121">
        <f t="shared" si="9"/>
        <v>3347</v>
      </c>
      <c r="J13" s="121">
        <f t="shared" si="9"/>
        <v>3438</v>
      </c>
      <c r="K13" s="121">
        <f t="shared" si="9"/>
        <v>3643</v>
      </c>
      <c r="L13" s="121">
        <f t="shared" si="9"/>
        <v>3937</v>
      </c>
      <c r="M13" s="121">
        <f t="shared" si="9"/>
        <v>4462</v>
      </c>
      <c r="N13" s="121">
        <f t="shared" si="9"/>
        <v>5072</v>
      </c>
      <c r="O13" s="121">
        <f t="shared" si="9"/>
        <v>5711</v>
      </c>
      <c r="P13" s="121">
        <f t="shared" si="9"/>
        <v>6726</v>
      </c>
      <c r="Q13" s="121">
        <f t="shared" si="9"/>
        <v>7978</v>
      </c>
      <c r="R13" s="121">
        <f t="shared" si="9"/>
        <v>9492</v>
      </c>
      <c r="S13" s="121">
        <f t="shared" si="9"/>
        <v>11144</v>
      </c>
      <c r="T13" s="121">
        <f t="shared" si="9"/>
        <v>12838</v>
      </c>
      <c r="U13" s="121">
        <f t="shared" si="1"/>
        <v>14063</v>
      </c>
      <c r="V13" s="121">
        <f t="shared" si="1"/>
        <v>15230</v>
      </c>
      <c r="W13" s="121">
        <v>17070</v>
      </c>
      <c r="X13" s="121">
        <v>17687</v>
      </c>
      <c r="Y13" s="121">
        <v>19489</v>
      </c>
      <c r="Z13" s="144">
        <v>18636</v>
      </c>
      <c r="AA13" s="145">
        <v>16404</v>
      </c>
    </row>
    <row r="14" spans="1:27" ht="16.25" customHeight="1" x14ac:dyDescent="0.45">
      <c r="A14" s="119" t="s">
        <v>123</v>
      </c>
      <c r="B14" s="121">
        <f t="shared" ref="B14:T14" si="10">B29+B45</f>
        <v>650</v>
      </c>
      <c r="C14" s="121">
        <f t="shared" si="10"/>
        <v>549</v>
      </c>
      <c r="D14" s="121">
        <f t="shared" si="10"/>
        <v>610</v>
      </c>
      <c r="E14" s="121">
        <f t="shared" si="10"/>
        <v>635</v>
      </c>
      <c r="F14" s="121">
        <f t="shared" si="10"/>
        <v>788</v>
      </c>
      <c r="G14" s="121">
        <f t="shared" si="10"/>
        <v>802</v>
      </c>
      <c r="H14" s="121">
        <f t="shared" si="10"/>
        <v>919</v>
      </c>
      <c r="I14" s="121">
        <f t="shared" si="10"/>
        <v>968</v>
      </c>
      <c r="J14" s="121">
        <f t="shared" si="10"/>
        <v>962</v>
      </c>
      <c r="K14" s="121">
        <f t="shared" si="10"/>
        <v>780</v>
      </c>
      <c r="L14" s="121">
        <f t="shared" si="10"/>
        <v>832</v>
      </c>
      <c r="M14" s="121">
        <f t="shared" si="10"/>
        <v>1069</v>
      </c>
      <c r="N14" s="121">
        <f t="shared" si="10"/>
        <v>1199</v>
      </c>
      <c r="O14" s="121">
        <f t="shared" si="10"/>
        <v>1430</v>
      </c>
      <c r="P14" s="121">
        <f t="shared" si="10"/>
        <v>1688</v>
      </c>
      <c r="Q14" s="121">
        <f t="shared" si="10"/>
        <v>1468</v>
      </c>
      <c r="R14" s="121">
        <f t="shared" si="10"/>
        <v>1373</v>
      </c>
      <c r="S14" s="121">
        <f t="shared" si="10"/>
        <v>1551</v>
      </c>
      <c r="T14" s="121">
        <f t="shared" si="10"/>
        <v>1736</v>
      </c>
      <c r="U14" s="121">
        <f t="shared" si="1"/>
        <v>1558</v>
      </c>
      <c r="V14" s="121">
        <f t="shared" si="1"/>
        <v>219</v>
      </c>
      <c r="W14" s="121">
        <v>655</v>
      </c>
      <c r="X14" s="121">
        <v>1410</v>
      </c>
      <c r="Y14" s="121">
        <v>1140</v>
      </c>
      <c r="Z14" s="144">
        <v>1020</v>
      </c>
      <c r="AA14" s="145">
        <v>1012</v>
      </c>
    </row>
    <row r="15" spans="1:27" ht="14.25" customHeight="1" x14ac:dyDescent="0.45">
      <c r="A15" s="119"/>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44"/>
      <c r="AA15" s="145"/>
    </row>
    <row r="16" spans="1:27" ht="14.25" customHeight="1" thickBot="1" x14ac:dyDescent="0.5">
      <c r="A16" s="123" t="s">
        <v>6</v>
      </c>
      <c r="B16" s="124">
        <f>SUM(B5:B14)</f>
        <v>11997</v>
      </c>
      <c r="C16" s="124">
        <f t="shared" ref="C16:R16" si="11">SUM(C5:C14)</f>
        <v>14758</v>
      </c>
      <c r="D16" s="124">
        <f t="shared" si="11"/>
        <v>17847</v>
      </c>
      <c r="E16" s="124">
        <f t="shared" si="11"/>
        <v>21213</v>
      </c>
      <c r="F16" s="124">
        <f t="shared" si="11"/>
        <v>23465</v>
      </c>
      <c r="G16" s="124">
        <f t="shared" si="11"/>
        <v>24862</v>
      </c>
      <c r="H16" s="124">
        <f t="shared" si="11"/>
        <v>25116</v>
      </c>
      <c r="I16" s="124">
        <f t="shared" si="11"/>
        <v>25389</v>
      </c>
      <c r="J16" s="124">
        <f t="shared" si="11"/>
        <v>26335</v>
      </c>
      <c r="K16" s="124">
        <f t="shared" si="11"/>
        <v>28503</v>
      </c>
      <c r="L16" s="124">
        <f t="shared" si="11"/>
        <v>30985</v>
      </c>
      <c r="M16" s="124">
        <f t="shared" si="11"/>
        <v>34348</v>
      </c>
      <c r="N16" s="124">
        <f t="shared" si="11"/>
        <v>38678</v>
      </c>
      <c r="O16" s="124">
        <f t="shared" si="11"/>
        <v>43159</v>
      </c>
      <c r="P16" s="124">
        <f t="shared" si="11"/>
        <v>48608</v>
      </c>
      <c r="Q16" s="124">
        <f t="shared" si="11"/>
        <v>53085</v>
      </c>
      <c r="R16" s="124">
        <f t="shared" si="11"/>
        <v>58406</v>
      </c>
      <c r="S16" s="124">
        <f>S31+S47</f>
        <v>65468</v>
      </c>
      <c r="T16" s="124">
        <f>T31+T47</f>
        <v>73110</v>
      </c>
      <c r="U16" s="124">
        <f>SUM(U5:U14)</f>
        <v>82923</v>
      </c>
      <c r="V16" s="124">
        <f>SUM(V5:V14)</f>
        <v>85458</v>
      </c>
      <c r="W16" s="124">
        <f t="shared" ref="W16:X16" si="12">SUM(W5:W14)</f>
        <v>92801</v>
      </c>
      <c r="X16" s="124">
        <f t="shared" si="12"/>
        <v>96479</v>
      </c>
      <c r="Y16" s="124">
        <v>102881</v>
      </c>
      <c r="Z16" s="149">
        <v>96060</v>
      </c>
      <c r="AA16" s="150">
        <v>82711</v>
      </c>
    </row>
    <row r="17" spans="1:27" ht="14.25" customHeight="1" thickBot="1" x14ac:dyDescent="0.5">
      <c r="A17" s="125"/>
      <c r="B17" s="125"/>
      <c r="C17" s="125"/>
      <c r="D17" s="125"/>
      <c r="E17" s="125"/>
      <c r="F17" s="125"/>
      <c r="G17" s="125"/>
      <c r="H17" s="125"/>
      <c r="I17" s="125"/>
      <c r="J17" s="125"/>
      <c r="K17" s="125"/>
      <c r="L17" s="125"/>
      <c r="M17" s="125"/>
      <c r="N17" s="125"/>
      <c r="O17" s="125"/>
      <c r="P17" s="125"/>
      <c r="Q17" s="125"/>
      <c r="R17" s="125"/>
      <c r="S17" s="96"/>
      <c r="T17" s="96"/>
      <c r="U17" s="96"/>
      <c r="V17" s="96"/>
      <c r="W17" s="96"/>
      <c r="X17" s="96"/>
      <c r="Y17" s="96"/>
      <c r="Z17" s="96"/>
      <c r="AA17" s="96"/>
    </row>
    <row r="18" spans="1:27" ht="14.25" customHeight="1" thickBot="1" x14ac:dyDescent="0.5">
      <c r="A18" s="280" t="s">
        <v>124</v>
      </c>
      <c r="B18" s="281"/>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2"/>
    </row>
    <row r="19" spans="1:27" ht="14.25" customHeight="1" thickTop="1" thickBot="1" x14ac:dyDescent="0.5">
      <c r="A19" s="119"/>
      <c r="B19" s="120" t="s">
        <v>7</v>
      </c>
      <c r="C19" s="120" t="s">
        <v>8</v>
      </c>
      <c r="D19" s="120" t="s">
        <v>9</v>
      </c>
      <c r="E19" s="120" t="s">
        <v>10</v>
      </c>
      <c r="F19" s="120" t="s">
        <v>11</v>
      </c>
      <c r="G19" s="120" t="s">
        <v>12</v>
      </c>
      <c r="H19" s="120" t="s">
        <v>13</v>
      </c>
      <c r="I19" s="120" t="s">
        <v>14</v>
      </c>
      <c r="J19" s="120" t="s">
        <v>15</v>
      </c>
      <c r="K19" s="120" t="s">
        <v>16</v>
      </c>
      <c r="L19" s="120" t="s">
        <v>17</v>
      </c>
      <c r="M19" s="120" t="s">
        <v>18</v>
      </c>
      <c r="N19" s="120" t="s">
        <v>19</v>
      </c>
      <c r="O19" s="120" t="s">
        <v>20</v>
      </c>
      <c r="P19" s="120" t="s">
        <v>21</v>
      </c>
      <c r="Q19" s="120" t="s">
        <v>22</v>
      </c>
      <c r="R19" s="120" t="s">
        <v>23</v>
      </c>
      <c r="S19" s="54" t="s">
        <v>24</v>
      </c>
      <c r="T19" s="54" t="s">
        <v>25</v>
      </c>
      <c r="U19" s="54" t="s">
        <v>26</v>
      </c>
      <c r="V19" s="54" t="s">
        <v>27</v>
      </c>
      <c r="W19" s="54" t="s">
        <v>28</v>
      </c>
      <c r="X19" s="54" t="s">
        <v>29</v>
      </c>
      <c r="Y19" s="54" t="s">
        <v>30</v>
      </c>
      <c r="Z19" s="141" t="s">
        <v>136</v>
      </c>
      <c r="AA19" s="142" t="s">
        <v>137</v>
      </c>
    </row>
    <row r="20" spans="1:27" ht="16.25" customHeight="1" thickTop="1" x14ac:dyDescent="0.45">
      <c r="A20" s="119" t="s">
        <v>100</v>
      </c>
      <c r="B20" s="121">
        <v>934</v>
      </c>
      <c r="C20" s="121">
        <v>1131</v>
      </c>
      <c r="D20" s="121">
        <v>1316</v>
      </c>
      <c r="E20" s="121">
        <v>1282</v>
      </c>
      <c r="F20" s="121">
        <v>1377</v>
      </c>
      <c r="G20" s="121">
        <v>1564</v>
      </c>
      <c r="H20" s="121">
        <v>1567</v>
      </c>
      <c r="I20" s="121">
        <v>1423</v>
      </c>
      <c r="J20" s="121">
        <v>1635</v>
      </c>
      <c r="K20" s="121">
        <v>1995</v>
      </c>
      <c r="L20" s="121">
        <v>2191</v>
      </c>
      <c r="M20" s="121">
        <v>2371</v>
      </c>
      <c r="N20" s="121">
        <f>2477+327+26+1</f>
        <v>2831</v>
      </c>
      <c r="O20" s="121">
        <v>3263</v>
      </c>
      <c r="P20" s="121">
        <f>3370+471+30+1</f>
        <v>3872</v>
      </c>
      <c r="Q20" s="121">
        <v>4454</v>
      </c>
      <c r="R20" s="121">
        <v>4832</v>
      </c>
      <c r="S20" s="121">
        <v>5699</v>
      </c>
      <c r="T20" s="121">
        <v>6336</v>
      </c>
      <c r="U20" s="121">
        <v>7995</v>
      </c>
      <c r="V20" s="121">
        <v>7533</v>
      </c>
      <c r="W20" s="121">
        <v>6626</v>
      </c>
      <c r="X20" s="121">
        <v>7019</v>
      </c>
      <c r="Y20" s="121">
        <v>7468</v>
      </c>
      <c r="Z20" s="144">
        <v>6737</v>
      </c>
      <c r="AA20" s="145">
        <v>6122</v>
      </c>
    </row>
    <row r="21" spans="1:27" ht="16.25" customHeight="1" x14ac:dyDescent="0.45">
      <c r="A21" s="82" t="s">
        <v>101</v>
      </c>
      <c r="B21" s="83">
        <v>69</v>
      </c>
      <c r="C21" s="83">
        <v>85</v>
      </c>
      <c r="D21" s="83">
        <v>120</v>
      </c>
      <c r="E21" s="83">
        <v>130</v>
      </c>
      <c r="F21" s="83">
        <v>152</v>
      </c>
      <c r="G21" s="83">
        <v>139</v>
      </c>
      <c r="H21" s="83">
        <v>135</v>
      </c>
      <c r="I21" s="83">
        <v>138</v>
      </c>
      <c r="J21" s="83">
        <v>121</v>
      </c>
      <c r="K21" s="83">
        <v>155</v>
      </c>
      <c r="L21" s="83">
        <v>154</v>
      </c>
      <c r="M21" s="83">
        <v>163</v>
      </c>
      <c r="N21" s="83">
        <f>127+29+7</f>
        <v>163</v>
      </c>
      <c r="O21" s="83">
        <v>172</v>
      </c>
      <c r="P21" s="83">
        <f>186+25+2</f>
        <v>213</v>
      </c>
      <c r="Q21" s="83">
        <v>233</v>
      </c>
      <c r="R21" s="83">
        <v>303</v>
      </c>
      <c r="S21" s="83">
        <v>407</v>
      </c>
      <c r="T21" s="83">
        <v>517</v>
      </c>
      <c r="U21" s="83">
        <v>684</v>
      </c>
      <c r="V21" s="83">
        <v>742</v>
      </c>
      <c r="W21" s="83">
        <v>815</v>
      </c>
      <c r="X21" s="83">
        <v>812</v>
      </c>
      <c r="Y21" s="83">
        <v>814</v>
      </c>
      <c r="Z21" s="146">
        <v>850</v>
      </c>
      <c r="AA21" s="147">
        <v>736</v>
      </c>
    </row>
    <row r="22" spans="1:27" ht="16.25" customHeight="1" x14ac:dyDescent="0.45">
      <c r="A22" s="82" t="s">
        <v>102</v>
      </c>
      <c r="B22" s="83">
        <v>286</v>
      </c>
      <c r="C22" s="83">
        <v>362</v>
      </c>
      <c r="D22" s="83">
        <v>398</v>
      </c>
      <c r="E22" s="83">
        <v>478</v>
      </c>
      <c r="F22" s="83">
        <v>511</v>
      </c>
      <c r="G22" s="83">
        <v>549</v>
      </c>
      <c r="H22" s="83">
        <v>503</v>
      </c>
      <c r="I22" s="83">
        <v>470</v>
      </c>
      <c r="J22" s="83">
        <v>420</v>
      </c>
      <c r="K22" s="83">
        <v>410</v>
      </c>
      <c r="L22" s="83">
        <v>415</v>
      </c>
      <c r="M22" s="83">
        <v>503</v>
      </c>
      <c r="N22" s="83">
        <f>557+33+2</f>
        <v>592</v>
      </c>
      <c r="O22" s="83">
        <v>696</v>
      </c>
      <c r="P22" s="83">
        <f>742+47+7</f>
        <v>796</v>
      </c>
      <c r="Q22" s="83">
        <v>889</v>
      </c>
      <c r="R22" s="83">
        <v>1055</v>
      </c>
      <c r="S22" s="83">
        <v>1335</v>
      </c>
      <c r="T22" s="83">
        <v>1742</v>
      </c>
      <c r="U22" s="83">
        <v>2156</v>
      </c>
      <c r="V22" s="83">
        <v>2563</v>
      </c>
      <c r="W22" s="83">
        <v>2719</v>
      </c>
      <c r="X22" s="83">
        <v>2816</v>
      </c>
      <c r="Y22" s="83">
        <v>2845</v>
      </c>
      <c r="Z22" s="146">
        <v>2614</v>
      </c>
      <c r="AA22" s="147">
        <v>2202</v>
      </c>
    </row>
    <row r="23" spans="1:27" ht="16.25" customHeight="1" x14ac:dyDescent="0.45">
      <c r="A23" s="82" t="s">
        <v>103</v>
      </c>
      <c r="B23" s="83">
        <v>619</v>
      </c>
      <c r="C23" s="83">
        <v>716</v>
      </c>
      <c r="D23" s="83">
        <v>870</v>
      </c>
      <c r="E23" s="83">
        <v>1054</v>
      </c>
      <c r="F23" s="83">
        <v>1165</v>
      </c>
      <c r="G23" s="83">
        <v>1214</v>
      </c>
      <c r="H23" s="83">
        <v>1200</v>
      </c>
      <c r="I23" s="83">
        <v>1254</v>
      </c>
      <c r="J23" s="83">
        <v>1224</v>
      </c>
      <c r="K23" s="83">
        <v>1200</v>
      </c>
      <c r="L23" s="83">
        <v>1231</v>
      </c>
      <c r="M23" s="83">
        <v>1057</v>
      </c>
      <c r="N23" s="83">
        <f>1120+156+15+3</f>
        <v>1294</v>
      </c>
      <c r="O23" s="83">
        <v>1377</v>
      </c>
      <c r="P23" s="83">
        <f>1356+150+18</f>
        <v>1524</v>
      </c>
      <c r="Q23" s="83">
        <v>1749</v>
      </c>
      <c r="R23" s="83">
        <v>1990</v>
      </c>
      <c r="S23" s="83">
        <v>2325</v>
      </c>
      <c r="T23" s="83">
        <v>2784</v>
      </c>
      <c r="U23" s="83">
        <v>3104</v>
      </c>
      <c r="V23" s="83">
        <v>3367</v>
      </c>
      <c r="W23" s="83">
        <v>3483</v>
      </c>
      <c r="X23" s="83">
        <v>3617</v>
      </c>
      <c r="Y23" s="83">
        <v>3732</v>
      </c>
      <c r="Z23" s="146">
        <v>3430</v>
      </c>
      <c r="AA23" s="147">
        <v>2998</v>
      </c>
    </row>
    <row r="24" spans="1:27" ht="16.25" customHeight="1" x14ac:dyDescent="0.45">
      <c r="A24" s="82" t="s">
        <v>104</v>
      </c>
      <c r="B24" s="83">
        <v>2604</v>
      </c>
      <c r="C24" s="83">
        <v>3400</v>
      </c>
      <c r="D24" s="83">
        <v>4529</v>
      </c>
      <c r="E24" s="83">
        <v>6092</v>
      </c>
      <c r="F24" s="83">
        <v>7133</v>
      </c>
      <c r="G24" s="83">
        <v>7774</v>
      </c>
      <c r="H24" s="83">
        <v>7461</v>
      </c>
      <c r="I24" s="83">
        <v>7597</v>
      </c>
      <c r="J24" s="83">
        <v>7981</v>
      </c>
      <c r="K24" s="83">
        <v>8788</v>
      </c>
      <c r="L24" s="83">
        <v>9718</v>
      </c>
      <c r="M24" s="83">
        <v>10724</v>
      </c>
      <c r="N24" s="83">
        <f>10836+766+86+5</f>
        <v>11693</v>
      </c>
      <c r="O24" s="83">
        <v>12737</v>
      </c>
      <c r="P24" s="83">
        <f>12950+880+100+1</f>
        <v>13931</v>
      </c>
      <c r="Q24" s="83">
        <v>15177</v>
      </c>
      <c r="R24" s="83">
        <v>16529</v>
      </c>
      <c r="S24" s="83">
        <v>18130</v>
      </c>
      <c r="T24" s="83">
        <v>20593</v>
      </c>
      <c r="U24" s="83">
        <v>23990</v>
      </c>
      <c r="V24" s="83">
        <v>26253</v>
      </c>
      <c r="W24" s="83">
        <v>28452</v>
      </c>
      <c r="X24" s="83">
        <v>27740</v>
      </c>
      <c r="Y24" s="83">
        <v>29110</v>
      </c>
      <c r="Z24" s="146">
        <v>26260</v>
      </c>
      <c r="AA24" s="147">
        <v>20942</v>
      </c>
    </row>
    <row r="25" spans="1:27" ht="16.25" customHeight="1" x14ac:dyDescent="0.45">
      <c r="A25" s="82" t="s">
        <v>105</v>
      </c>
      <c r="B25" s="83">
        <v>285</v>
      </c>
      <c r="C25" s="83">
        <v>384</v>
      </c>
      <c r="D25" s="83">
        <v>486</v>
      </c>
      <c r="E25" s="83">
        <v>644</v>
      </c>
      <c r="F25" s="83">
        <v>740</v>
      </c>
      <c r="G25" s="83">
        <v>854</v>
      </c>
      <c r="H25" s="83">
        <v>892</v>
      </c>
      <c r="I25" s="83">
        <v>883</v>
      </c>
      <c r="J25" s="83">
        <v>900</v>
      </c>
      <c r="K25" s="83">
        <v>862</v>
      </c>
      <c r="L25" s="83">
        <v>896</v>
      </c>
      <c r="M25" s="83">
        <v>923</v>
      </c>
      <c r="N25" s="83">
        <f>834+140+13</f>
        <v>987</v>
      </c>
      <c r="O25" s="83">
        <v>1028</v>
      </c>
      <c r="P25" s="83">
        <f>978+162+14</f>
        <v>1154</v>
      </c>
      <c r="Q25" s="83">
        <v>1314</v>
      </c>
      <c r="R25" s="83">
        <v>1557</v>
      </c>
      <c r="S25" s="83">
        <v>1764</v>
      </c>
      <c r="T25" s="83">
        <v>2051</v>
      </c>
      <c r="U25" s="83">
        <v>2523</v>
      </c>
      <c r="V25" s="83">
        <v>2934</v>
      </c>
      <c r="W25" s="83">
        <v>3261</v>
      </c>
      <c r="X25" s="83">
        <v>3532</v>
      </c>
      <c r="Y25" s="83">
        <v>3968</v>
      </c>
      <c r="Z25" s="146">
        <v>3864</v>
      </c>
      <c r="AA25" s="147">
        <v>3676</v>
      </c>
    </row>
    <row r="26" spans="1:27" ht="16.25" customHeight="1" x14ac:dyDescent="0.45">
      <c r="A26" s="82" t="s">
        <v>106</v>
      </c>
      <c r="B26" s="83">
        <v>1042</v>
      </c>
      <c r="C26" s="83">
        <v>1389</v>
      </c>
      <c r="D26" s="83">
        <v>1667</v>
      </c>
      <c r="E26" s="83">
        <v>1869</v>
      </c>
      <c r="F26" s="83">
        <v>2177</v>
      </c>
      <c r="G26" s="83">
        <v>2293</v>
      </c>
      <c r="H26" s="83">
        <v>2302</v>
      </c>
      <c r="I26" s="83">
        <v>2472</v>
      </c>
      <c r="J26" s="83">
        <v>2686</v>
      </c>
      <c r="K26" s="83">
        <v>3003</v>
      </c>
      <c r="L26" s="83">
        <v>3306</v>
      </c>
      <c r="M26" s="83">
        <v>3826</v>
      </c>
      <c r="N26" s="83">
        <f>3926+412+41+1</f>
        <v>4380</v>
      </c>
      <c r="O26" s="83">
        <v>4820</v>
      </c>
      <c r="P26" s="83">
        <f>5162+503+57</f>
        <v>5722</v>
      </c>
      <c r="Q26" s="83">
        <v>6226</v>
      </c>
      <c r="R26" s="83">
        <v>6504</v>
      </c>
      <c r="S26" s="83">
        <v>6744</v>
      </c>
      <c r="T26" s="83">
        <v>6766</v>
      </c>
      <c r="U26" s="83">
        <v>7133</v>
      </c>
      <c r="V26" s="83">
        <v>7322</v>
      </c>
      <c r="W26" s="83">
        <v>7353</v>
      </c>
      <c r="X26" s="83">
        <v>7029</v>
      </c>
      <c r="Y26" s="83">
        <v>6908</v>
      </c>
      <c r="Z26" s="146">
        <v>6470</v>
      </c>
      <c r="AA26" s="147">
        <v>6201</v>
      </c>
    </row>
    <row r="27" spans="1:27" ht="16.25" customHeight="1" x14ac:dyDescent="0.45">
      <c r="A27" s="82" t="s">
        <v>107</v>
      </c>
      <c r="B27" s="83">
        <v>834</v>
      </c>
      <c r="C27" s="83">
        <v>964</v>
      </c>
      <c r="D27" s="83">
        <v>1083</v>
      </c>
      <c r="E27" s="83">
        <v>1230</v>
      </c>
      <c r="F27" s="83">
        <v>1342</v>
      </c>
      <c r="G27" s="83">
        <v>1506</v>
      </c>
      <c r="H27" s="83">
        <v>1514</v>
      </c>
      <c r="I27" s="83">
        <v>1549</v>
      </c>
      <c r="J27" s="83">
        <v>1513</v>
      </c>
      <c r="K27" s="83">
        <v>1477</v>
      </c>
      <c r="L27" s="83">
        <v>1421</v>
      </c>
      <c r="M27" s="83">
        <v>1541</v>
      </c>
      <c r="N27" s="83">
        <f>679+829+19+1</f>
        <v>1528</v>
      </c>
      <c r="O27" s="83">
        <v>1631</v>
      </c>
      <c r="P27" s="83">
        <f>815+920+25</f>
        <v>1760</v>
      </c>
      <c r="Q27" s="83">
        <v>1856</v>
      </c>
      <c r="R27" s="83">
        <v>2027</v>
      </c>
      <c r="S27" s="83">
        <v>2121</v>
      </c>
      <c r="T27" s="83">
        <v>2289</v>
      </c>
      <c r="U27" s="83">
        <v>2446</v>
      </c>
      <c r="V27" s="83">
        <v>2640</v>
      </c>
      <c r="W27" s="83">
        <v>2922</v>
      </c>
      <c r="X27" s="83">
        <v>3333</v>
      </c>
      <c r="Y27" s="83">
        <v>3508</v>
      </c>
      <c r="Z27" s="146">
        <v>3809</v>
      </c>
      <c r="AA27" s="147">
        <v>3950</v>
      </c>
    </row>
    <row r="28" spans="1:27" ht="16.25" customHeight="1" x14ac:dyDescent="0.45">
      <c r="A28" s="119" t="s">
        <v>122</v>
      </c>
      <c r="B28" s="121">
        <v>1164</v>
      </c>
      <c r="C28" s="121">
        <v>1747</v>
      </c>
      <c r="D28" s="121">
        <v>2034</v>
      </c>
      <c r="E28" s="121">
        <v>2277</v>
      </c>
      <c r="F28" s="121">
        <v>2253</v>
      </c>
      <c r="G28" s="121">
        <v>2156</v>
      </c>
      <c r="H28" s="121">
        <v>2085</v>
      </c>
      <c r="I28" s="121">
        <v>2016</v>
      </c>
      <c r="J28" s="121">
        <v>2122</v>
      </c>
      <c r="K28" s="121">
        <v>2313</v>
      </c>
      <c r="L28" s="121">
        <v>2510</v>
      </c>
      <c r="M28" s="121">
        <v>2830</v>
      </c>
      <c r="N28" s="121">
        <f>3134+166+10</f>
        <v>3310</v>
      </c>
      <c r="O28" s="121">
        <v>3838</v>
      </c>
      <c r="P28" s="121">
        <f>4360+321+25</f>
        <v>4706</v>
      </c>
      <c r="Q28" s="121">
        <v>5849</v>
      </c>
      <c r="R28" s="121">
        <v>7219</v>
      </c>
      <c r="S28" s="121">
        <v>8572</v>
      </c>
      <c r="T28" s="121">
        <v>9957</v>
      </c>
      <c r="U28" s="121">
        <v>10761</v>
      </c>
      <c r="V28" s="121">
        <v>11951</v>
      </c>
      <c r="W28" s="121">
        <v>13185</v>
      </c>
      <c r="X28" s="121">
        <v>13154</v>
      </c>
      <c r="Y28" s="121">
        <v>14549</v>
      </c>
      <c r="Z28" s="144">
        <v>13603</v>
      </c>
      <c r="AA28" s="145">
        <v>12012</v>
      </c>
    </row>
    <row r="29" spans="1:27" ht="16.25" customHeight="1" x14ac:dyDescent="0.45">
      <c r="A29" s="119" t="e">
        <f>A29:Y44Other Programs</f>
        <v>#NAME?</v>
      </c>
      <c r="B29" s="121">
        <v>608</v>
      </c>
      <c r="C29" s="121">
        <v>496</v>
      </c>
      <c r="D29" s="121">
        <v>576</v>
      </c>
      <c r="E29" s="121">
        <v>602</v>
      </c>
      <c r="F29" s="121">
        <v>765</v>
      </c>
      <c r="G29" s="121">
        <v>777</v>
      </c>
      <c r="H29" s="121">
        <v>892</v>
      </c>
      <c r="I29" s="121">
        <v>945</v>
      </c>
      <c r="J29" s="121">
        <v>929</v>
      </c>
      <c r="K29" s="121">
        <v>745</v>
      </c>
      <c r="L29" s="121">
        <v>810</v>
      </c>
      <c r="M29" s="121">
        <v>994</v>
      </c>
      <c r="N29" s="121">
        <f>1117+3+1+9</f>
        <v>1130</v>
      </c>
      <c r="O29" s="121">
        <v>1363</v>
      </c>
      <c r="P29" s="121">
        <f>1596+5</f>
        <v>1601</v>
      </c>
      <c r="Q29" s="121">
        <v>1345</v>
      </c>
      <c r="R29" s="121">
        <v>1242</v>
      </c>
      <c r="S29" s="121">
        <v>1347</v>
      </c>
      <c r="T29" s="121">
        <v>1493</v>
      </c>
      <c r="U29" s="121">
        <v>1395</v>
      </c>
      <c r="V29" s="121">
        <v>187</v>
      </c>
      <c r="W29" s="121">
        <v>581</v>
      </c>
      <c r="X29" s="121">
        <v>1301</v>
      </c>
      <c r="Y29" s="121">
        <v>1053</v>
      </c>
      <c r="Z29" s="144">
        <v>954</v>
      </c>
      <c r="AA29" s="145">
        <v>913</v>
      </c>
    </row>
    <row r="30" spans="1:27" ht="14.25" customHeight="1" x14ac:dyDescent="0.45">
      <c r="A30" s="119"/>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44"/>
      <c r="AA30" s="145"/>
    </row>
    <row r="31" spans="1:27" ht="14.25" customHeight="1" thickBot="1" x14ac:dyDescent="0.5">
      <c r="A31" s="123" t="s">
        <v>6</v>
      </c>
      <c r="B31" s="124">
        <f>SUM(B20:B29)</f>
        <v>8445</v>
      </c>
      <c r="C31" s="124">
        <f t="shared" ref="C31:X31" si="13">SUM(C20:C29)</f>
        <v>10674</v>
      </c>
      <c r="D31" s="124">
        <f t="shared" si="13"/>
        <v>13079</v>
      </c>
      <c r="E31" s="124">
        <f t="shared" si="13"/>
        <v>15658</v>
      </c>
      <c r="F31" s="124">
        <f t="shared" si="13"/>
        <v>17615</v>
      </c>
      <c r="G31" s="124">
        <f t="shared" si="13"/>
        <v>18826</v>
      </c>
      <c r="H31" s="124">
        <f t="shared" si="13"/>
        <v>18551</v>
      </c>
      <c r="I31" s="124">
        <f t="shared" si="13"/>
        <v>18747</v>
      </c>
      <c r="J31" s="124">
        <f t="shared" si="13"/>
        <v>19531</v>
      </c>
      <c r="K31" s="126">
        <f t="shared" si="13"/>
        <v>20948</v>
      </c>
      <c r="L31" s="124">
        <f t="shared" si="13"/>
        <v>22652</v>
      </c>
      <c r="M31" s="124">
        <f t="shared" si="13"/>
        <v>24932</v>
      </c>
      <c r="N31" s="124">
        <f t="shared" si="13"/>
        <v>27908</v>
      </c>
      <c r="O31" s="124">
        <f t="shared" si="13"/>
        <v>30925</v>
      </c>
      <c r="P31" s="124">
        <f t="shared" si="13"/>
        <v>35279</v>
      </c>
      <c r="Q31" s="124">
        <f t="shared" si="13"/>
        <v>39092</v>
      </c>
      <c r="R31" s="124">
        <f t="shared" si="13"/>
        <v>43258</v>
      </c>
      <c r="S31" s="124">
        <f t="shared" si="13"/>
        <v>48444</v>
      </c>
      <c r="T31" s="124">
        <f t="shared" si="13"/>
        <v>54528</v>
      </c>
      <c r="U31" s="124">
        <f t="shared" si="13"/>
        <v>62187</v>
      </c>
      <c r="V31" s="124">
        <f t="shared" si="13"/>
        <v>65492</v>
      </c>
      <c r="W31" s="124">
        <f t="shared" si="13"/>
        <v>69397</v>
      </c>
      <c r="X31" s="124">
        <f t="shared" si="13"/>
        <v>70353</v>
      </c>
      <c r="Y31" s="124">
        <v>73955</v>
      </c>
      <c r="Z31" s="149">
        <v>68591</v>
      </c>
      <c r="AA31" s="150">
        <v>59752</v>
      </c>
    </row>
    <row r="32" spans="1:27" ht="14.25" customHeight="1" x14ac:dyDescent="0.45">
      <c r="A32" s="125"/>
      <c r="B32" s="121"/>
      <c r="C32" s="121"/>
      <c r="D32" s="121"/>
      <c r="E32" s="121"/>
      <c r="F32" s="121"/>
      <c r="G32" s="121"/>
      <c r="H32" s="121"/>
      <c r="I32" s="121"/>
      <c r="J32" s="121"/>
      <c r="K32" s="127"/>
      <c r="L32" s="121"/>
      <c r="M32" s="121"/>
      <c r="N32" s="121"/>
      <c r="O32" s="121"/>
      <c r="P32" s="121"/>
      <c r="Q32" s="121"/>
      <c r="R32" s="121"/>
      <c r="S32" s="121"/>
      <c r="T32" s="121"/>
      <c r="U32" s="121"/>
      <c r="V32" s="121"/>
      <c r="W32" s="121"/>
      <c r="X32" s="121"/>
      <c r="Y32" s="121"/>
      <c r="Z32" s="121"/>
      <c r="AA32" s="121"/>
    </row>
    <row r="33" spans="1:28" ht="14.25" customHeight="1" thickBot="1" x14ac:dyDescent="0.5">
      <c r="A33" s="125" t="s">
        <v>123</v>
      </c>
      <c r="B33" s="121"/>
      <c r="C33" s="121"/>
      <c r="D33" s="121"/>
      <c r="E33" s="121"/>
      <c r="F33" s="121"/>
      <c r="G33" s="121"/>
      <c r="H33" s="121"/>
      <c r="I33" s="121"/>
      <c r="J33" s="121"/>
      <c r="K33" s="127"/>
      <c r="L33" s="121"/>
      <c r="M33" s="121"/>
      <c r="N33" s="121"/>
      <c r="O33" s="121"/>
      <c r="P33" s="121"/>
      <c r="Q33" s="121"/>
      <c r="R33" s="121"/>
      <c r="S33" s="96"/>
      <c r="T33" s="96"/>
      <c r="U33" s="96"/>
      <c r="V33" s="96"/>
      <c r="W33" s="96"/>
      <c r="X33" s="96"/>
      <c r="Y33" s="96"/>
      <c r="Z33" s="96"/>
      <c r="AA33" s="96"/>
    </row>
    <row r="34" spans="1:28" ht="14.25" customHeight="1" thickBot="1" x14ac:dyDescent="0.5">
      <c r="A34" s="280" t="s">
        <v>125</v>
      </c>
      <c r="B34" s="281"/>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2"/>
    </row>
    <row r="35" spans="1:28" ht="14.25" customHeight="1" thickTop="1" thickBot="1" x14ac:dyDescent="0.5">
      <c r="A35" s="119"/>
      <c r="B35" s="120" t="s">
        <v>7</v>
      </c>
      <c r="C35" s="120" t="s">
        <v>8</v>
      </c>
      <c r="D35" s="120" t="s">
        <v>9</v>
      </c>
      <c r="E35" s="120" t="s">
        <v>10</v>
      </c>
      <c r="F35" s="120" t="s">
        <v>11</v>
      </c>
      <c r="G35" s="120" t="s">
        <v>12</v>
      </c>
      <c r="H35" s="120" t="s">
        <v>13</v>
      </c>
      <c r="I35" s="120" t="s">
        <v>14</v>
      </c>
      <c r="J35" s="120" t="s">
        <v>15</v>
      </c>
      <c r="K35" s="120" t="s">
        <v>16</v>
      </c>
      <c r="L35" s="120" t="s">
        <v>17</v>
      </c>
      <c r="M35" s="120" t="s">
        <v>18</v>
      </c>
      <c r="N35" s="120" t="s">
        <v>19</v>
      </c>
      <c r="O35" s="120" t="s">
        <v>20</v>
      </c>
      <c r="P35" s="120" t="s">
        <v>21</v>
      </c>
      <c r="Q35" s="120" t="s">
        <v>22</v>
      </c>
      <c r="R35" s="120" t="s">
        <v>23</v>
      </c>
      <c r="S35" s="54" t="s">
        <v>24</v>
      </c>
      <c r="T35" s="54" t="s">
        <v>25</v>
      </c>
      <c r="U35" s="54" t="s">
        <v>26</v>
      </c>
      <c r="V35" s="54" t="s">
        <v>27</v>
      </c>
      <c r="W35" s="54" t="s">
        <v>28</v>
      </c>
      <c r="X35" s="54" t="s">
        <v>29</v>
      </c>
      <c r="Y35" s="54" t="s">
        <v>30</v>
      </c>
      <c r="Z35" s="141" t="s">
        <v>136</v>
      </c>
      <c r="AA35" s="142" t="s">
        <v>137</v>
      </c>
    </row>
    <row r="36" spans="1:28" ht="16.25" customHeight="1" thickTop="1" x14ac:dyDescent="0.45">
      <c r="A36" s="119" t="s">
        <v>100</v>
      </c>
      <c r="B36" s="121">
        <v>2</v>
      </c>
      <c r="C36" s="121">
        <v>6</v>
      </c>
      <c r="D36" s="121">
        <v>9</v>
      </c>
      <c r="E36" s="121">
        <v>15</v>
      </c>
      <c r="F36" s="121">
        <v>15</v>
      </c>
      <c r="G36" s="121">
        <v>18</v>
      </c>
      <c r="H36" s="121">
        <v>19</v>
      </c>
      <c r="I36" s="121">
        <v>17</v>
      </c>
      <c r="J36" s="121">
        <v>21</v>
      </c>
      <c r="K36" s="121">
        <v>15</v>
      </c>
      <c r="L36" s="121">
        <v>40</v>
      </c>
      <c r="M36" s="121">
        <v>74</v>
      </c>
      <c r="N36" s="121">
        <f>97</f>
        <v>97</v>
      </c>
      <c r="O36" s="121">
        <v>104</v>
      </c>
      <c r="P36" s="121">
        <f>123+1</f>
        <v>124</v>
      </c>
      <c r="Q36" s="121">
        <v>132</v>
      </c>
      <c r="R36" s="121">
        <v>145</v>
      </c>
      <c r="S36" s="121">
        <v>187</v>
      </c>
      <c r="T36" s="121">
        <v>204</v>
      </c>
      <c r="U36" s="121">
        <v>241</v>
      </c>
      <c r="V36" s="121">
        <v>202</v>
      </c>
      <c r="W36" s="121">
        <v>288</v>
      </c>
      <c r="X36" s="121">
        <v>319</v>
      </c>
      <c r="Y36" s="121">
        <v>508</v>
      </c>
      <c r="Z36" s="144">
        <v>546</v>
      </c>
      <c r="AA36" s="145">
        <v>435</v>
      </c>
    </row>
    <row r="37" spans="1:28" ht="16.25" customHeight="1" x14ac:dyDescent="0.45">
      <c r="A37" s="119" t="s">
        <v>101</v>
      </c>
      <c r="B37" s="121">
        <v>147</v>
      </c>
      <c r="C37" s="121">
        <v>171</v>
      </c>
      <c r="D37" s="121">
        <v>218</v>
      </c>
      <c r="E37" s="121">
        <v>226</v>
      </c>
      <c r="F37" s="121">
        <v>211</v>
      </c>
      <c r="G37" s="121">
        <v>171</v>
      </c>
      <c r="H37" s="121">
        <v>180</v>
      </c>
      <c r="I37" s="121">
        <v>182</v>
      </c>
      <c r="J37" s="121">
        <v>166</v>
      </c>
      <c r="K37" s="121">
        <v>228</v>
      </c>
      <c r="L37" s="121">
        <v>242</v>
      </c>
      <c r="M37" s="121">
        <v>293</v>
      </c>
      <c r="N37" s="121">
        <f>300+10+14</f>
        <v>324</v>
      </c>
      <c r="O37" s="121">
        <v>364</v>
      </c>
      <c r="P37" s="121">
        <f>367+8+83</f>
        <v>458</v>
      </c>
      <c r="Q37" s="121">
        <v>509</v>
      </c>
      <c r="R37" s="121">
        <v>513</v>
      </c>
      <c r="S37" s="121">
        <v>569</v>
      </c>
      <c r="T37" s="121">
        <v>673</v>
      </c>
      <c r="U37" s="121">
        <v>873</v>
      </c>
      <c r="V37" s="121">
        <v>878</v>
      </c>
      <c r="W37" s="121">
        <v>996</v>
      </c>
      <c r="X37" s="121">
        <v>1125</v>
      </c>
      <c r="Y37" s="121">
        <v>1446</v>
      </c>
      <c r="Z37" s="144">
        <v>1632</v>
      </c>
      <c r="AA37" s="145">
        <v>1271</v>
      </c>
    </row>
    <row r="38" spans="1:28" ht="16.25" customHeight="1" x14ac:dyDescent="0.45">
      <c r="A38" s="119" t="s">
        <v>102</v>
      </c>
      <c r="B38" s="121">
        <v>62</v>
      </c>
      <c r="C38" s="121">
        <v>63</v>
      </c>
      <c r="D38" s="121">
        <v>68</v>
      </c>
      <c r="E38" s="121">
        <v>67</v>
      </c>
      <c r="F38" s="121">
        <v>87</v>
      </c>
      <c r="G38" s="121">
        <v>99</v>
      </c>
      <c r="H38" s="121">
        <v>122</v>
      </c>
      <c r="I38" s="121">
        <v>134</v>
      </c>
      <c r="J38" s="121">
        <v>106</v>
      </c>
      <c r="K38" s="121">
        <v>99</v>
      </c>
      <c r="L38" s="121">
        <v>103</v>
      </c>
      <c r="M38" s="121">
        <v>117</v>
      </c>
      <c r="N38" s="121">
        <f>131+8+8</f>
        <v>147</v>
      </c>
      <c r="O38" s="121">
        <v>162</v>
      </c>
      <c r="P38" s="121">
        <f>152+8+18</f>
        <v>178</v>
      </c>
      <c r="Q38" s="121">
        <v>179</v>
      </c>
      <c r="R38" s="121">
        <v>187</v>
      </c>
      <c r="S38" s="121">
        <v>209</v>
      </c>
      <c r="T38" s="121">
        <v>223</v>
      </c>
      <c r="U38" s="121">
        <v>269</v>
      </c>
      <c r="V38" s="121">
        <v>299</v>
      </c>
      <c r="W38" s="121">
        <v>347</v>
      </c>
      <c r="X38" s="121">
        <v>408</v>
      </c>
      <c r="Y38" s="121">
        <v>466</v>
      </c>
      <c r="Z38" s="144">
        <v>473</v>
      </c>
      <c r="AA38" s="145">
        <v>415</v>
      </c>
    </row>
    <row r="39" spans="1:28" ht="16.25" customHeight="1" x14ac:dyDescent="0.45">
      <c r="A39" s="119" t="s">
        <v>103</v>
      </c>
      <c r="B39" s="121">
        <v>533</v>
      </c>
      <c r="C39" s="121">
        <v>573</v>
      </c>
      <c r="D39" s="121">
        <v>612</v>
      </c>
      <c r="E39" s="121">
        <v>680</v>
      </c>
      <c r="F39" s="121">
        <v>695</v>
      </c>
      <c r="G39" s="121">
        <v>706</v>
      </c>
      <c r="H39" s="121">
        <v>730</v>
      </c>
      <c r="I39" s="121">
        <v>733</v>
      </c>
      <c r="J39" s="121">
        <v>740</v>
      </c>
      <c r="K39" s="121">
        <v>793</v>
      </c>
      <c r="L39" s="121">
        <v>781</v>
      </c>
      <c r="M39" s="121">
        <v>774</v>
      </c>
      <c r="N39" s="121">
        <f>731+42+35+1</f>
        <v>809</v>
      </c>
      <c r="O39" s="121">
        <v>811</v>
      </c>
      <c r="P39" s="121">
        <f>737+34+74</f>
        <v>845</v>
      </c>
      <c r="Q39" s="121">
        <v>838</v>
      </c>
      <c r="R39" s="121">
        <v>861</v>
      </c>
      <c r="S39" s="121">
        <v>940</v>
      </c>
      <c r="T39" s="121">
        <v>1005</v>
      </c>
      <c r="U39" s="121">
        <v>1092</v>
      </c>
      <c r="V39" s="121">
        <v>1186</v>
      </c>
      <c r="W39" s="121">
        <v>1280</v>
      </c>
      <c r="X39" s="121">
        <v>1342</v>
      </c>
      <c r="Y39" s="121">
        <v>1403</v>
      </c>
      <c r="Z39" s="144">
        <v>1461</v>
      </c>
      <c r="AA39" s="145">
        <v>1405</v>
      </c>
    </row>
    <row r="40" spans="1:28" ht="16.25" customHeight="1" x14ac:dyDescent="0.45">
      <c r="A40" s="119" t="s">
        <v>104</v>
      </c>
      <c r="B40" s="121">
        <v>1164</v>
      </c>
      <c r="C40" s="121">
        <v>1299</v>
      </c>
      <c r="D40" s="121">
        <v>1492</v>
      </c>
      <c r="E40" s="121">
        <v>1760</v>
      </c>
      <c r="F40" s="121">
        <v>1813</v>
      </c>
      <c r="G40" s="121">
        <v>1798</v>
      </c>
      <c r="H40" s="121">
        <v>1940</v>
      </c>
      <c r="I40" s="121">
        <v>1854</v>
      </c>
      <c r="J40" s="121">
        <v>1936</v>
      </c>
      <c r="K40" s="121">
        <v>2208</v>
      </c>
      <c r="L40" s="121">
        <v>2521</v>
      </c>
      <c r="M40" s="121">
        <v>2717</v>
      </c>
      <c r="N40" s="121">
        <f>3065+46+59+3</f>
        <v>3173</v>
      </c>
      <c r="O40" s="121">
        <v>3742</v>
      </c>
      <c r="P40" s="121">
        <f>3882+70+152+24</f>
        <v>4128</v>
      </c>
      <c r="Q40" s="121">
        <v>4267</v>
      </c>
      <c r="R40" s="121">
        <v>4636</v>
      </c>
      <c r="S40" s="121">
        <v>4906</v>
      </c>
      <c r="T40" s="121">
        <v>5106</v>
      </c>
      <c r="U40" s="121">
        <v>5537</v>
      </c>
      <c r="V40" s="121">
        <v>5394</v>
      </c>
      <c r="W40" s="121">
        <v>6257</v>
      </c>
      <c r="X40" s="121">
        <v>6952</v>
      </c>
      <c r="Y40" s="121">
        <v>7923</v>
      </c>
      <c r="Z40" s="144">
        <v>7587</v>
      </c>
      <c r="AA40" s="145">
        <v>6169</v>
      </c>
    </row>
    <row r="41" spans="1:28" ht="16.25" customHeight="1" x14ac:dyDescent="0.45">
      <c r="A41" s="119" t="s">
        <v>105</v>
      </c>
      <c r="B41" s="121">
        <v>219</v>
      </c>
      <c r="C41" s="121">
        <v>258</v>
      </c>
      <c r="D41" s="121">
        <v>278</v>
      </c>
      <c r="E41" s="121">
        <v>299</v>
      </c>
      <c r="F41" s="121">
        <v>317</v>
      </c>
      <c r="G41" s="121">
        <v>365</v>
      </c>
      <c r="H41" s="121">
        <v>378</v>
      </c>
      <c r="I41" s="121">
        <v>392</v>
      </c>
      <c r="J41" s="121">
        <v>383</v>
      </c>
      <c r="K41" s="121">
        <v>368</v>
      </c>
      <c r="L41" s="121">
        <v>403</v>
      </c>
      <c r="M41" s="121">
        <v>424</v>
      </c>
      <c r="N41" s="121">
        <f>445+8+12</f>
        <v>465</v>
      </c>
      <c r="O41" s="121">
        <v>456</v>
      </c>
      <c r="P41" s="121">
        <f>421+10+19</f>
        <v>450</v>
      </c>
      <c r="Q41" s="121">
        <v>477</v>
      </c>
      <c r="R41" s="121">
        <v>456</v>
      </c>
      <c r="S41" s="121">
        <v>429</v>
      </c>
      <c r="T41" s="121">
        <v>404</v>
      </c>
      <c r="U41" s="121">
        <v>470</v>
      </c>
      <c r="V41" s="121">
        <v>462</v>
      </c>
      <c r="W41" s="121">
        <v>539</v>
      </c>
      <c r="X41" s="121">
        <v>557</v>
      </c>
      <c r="Y41" s="121">
        <v>586</v>
      </c>
      <c r="Z41" s="144">
        <v>573</v>
      </c>
      <c r="AA41" s="145">
        <v>600</v>
      </c>
    </row>
    <row r="42" spans="1:28" ht="16.25" customHeight="1" x14ac:dyDescent="0.45">
      <c r="A42" s="119" t="s">
        <v>106</v>
      </c>
      <c r="B42" s="121">
        <v>666</v>
      </c>
      <c r="C42" s="121">
        <v>848</v>
      </c>
      <c r="D42" s="121">
        <v>1051</v>
      </c>
      <c r="E42" s="121">
        <v>1212</v>
      </c>
      <c r="F42" s="121">
        <v>1251</v>
      </c>
      <c r="G42" s="121">
        <v>1334</v>
      </c>
      <c r="H42" s="121">
        <v>1523</v>
      </c>
      <c r="I42" s="121">
        <v>1587</v>
      </c>
      <c r="J42" s="121">
        <v>1744</v>
      </c>
      <c r="K42" s="121">
        <v>2107</v>
      </c>
      <c r="L42" s="121">
        <v>2394</v>
      </c>
      <c r="M42" s="121">
        <v>2856</v>
      </c>
      <c r="N42" s="121">
        <f>3257+142+67+4</f>
        <v>3470</v>
      </c>
      <c r="O42" s="121">
        <v>4183</v>
      </c>
      <c r="P42" s="121">
        <f>4088+201+252</f>
        <v>4541</v>
      </c>
      <c r="Q42" s="121">
        <v>4824</v>
      </c>
      <c r="R42" s="121">
        <v>5356</v>
      </c>
      <c r="S42" s="121">
        <v>6374</v>
      </c>
      <c r="T42" s="121">
        <v>7174</v>
      </c>
      <c r="U42" s="121">
        <v>8027</v>
      </c>
      <c r="V42" s="121">
        <v>7365</v>
      </c>
      <c r="W42" s="121">
        <v>8731</v>
      </c>
      <c r="X42" s="121">
        <v>9602</v>
      </c>
      <c r="Y42" s="121">
        <v>10255</v>
      </c>
      <c r="Z42" s="144">
        <v>8783</v>
      </c>
      <c r="AA42" s="145">
        <v>6808</v>
      </c>
    </row>
    <row r="43" spans="1:28" ht="16.25" customHeight="1" x14ac:dyDescent="0.45">
      <c r="A43" s="119" t="s">
        <v>107</v>
      </c>
      <c r="B43" s="121">
        <v>138</v>
      </c>
      <c r="C43" s="121">
        <v>168</v>
      </c>
      <c r="D43" s="121">
        <v>194</v>
      </c>
      <c r="E43" s="121">
        <v>258</v>
      </c>
      <c r="F43" s="121">
        <v>313</v>
      </c>
      <c r="G43" s="121">
        <v>331</v>
      </c>
      <c r="H43" s="121">
        <v>347</v>
      </c>
      <c r="I43" s="121">
        <v>389</v>
      </c>
      <c r="J43" s="121">
        <v>359</v>
      </c>
      <c r="K43" s="121">
        <v>372</v>
      </c>
      <c r="L43" s="121">
        <v>400</v>
      </c>
      <c r="M43" s="121">
        <v>454</v>
      </c>
      <c r="N43" s="121">
        <f>433+8+13</f>
        <v>454</v>
      </c>
      <c r="O43" s="121">
        <v>472</v>
      </c>
      <c r="P43" s="121">
        <f>443+13+42</f>
        <v>498</v>
      </c>
      <c r="Q43" s="121">
        <v>515</v>
      </c>
      <c r="R43" s="121">
        <v>590</v>
      </c>
      <c r="S43" s="121">
        <v>634</v>
      </c>
      <c r="T43" s="121">
        <v>669</v>
      </c>
      <c r="U43" s="121">
        <v>762</v>
      </c>
      <c r="V43" s="121">
        <v>869</v>
      </c>
      <c r="W43" s="121">
        <v>1007</v>
      </c>
      <c r="X43" s="121">
        <v>1179</v>
      </c>
      <c r="Y43" s="121">
        <v>1312</v>
      </c>
      <c r="Z43" s="144">
        <v>1315</v>
      </c>
      <c r="AA43" s="145">
        <v>1365</v>
      </c>
    </row>
    <row r="44" spans="1:28" ht="16.25" customHeight="1" x14ac:dyDescent="0.45">
      <c r="A44" s="119" t="s">
        <v>122</v>
      </c>
      <c r="B44" s="121">
        <v>579</v>
      </c>
      <c r="C44" s="121">
        <v>645</v>
      </c>
      <c r="D44" s="121">
        <v>812</v>
      </c>
      <c r="E44" s="121">
        <v>1005</v>
      </c>
      <c r="F44" s="121">
        <v>1125</v>
      </c>
      <c r="G44" s="121">
        <v>1189</v>
      </c>
      <c r="H44" s="121">
        <v>1299</v>
      </c>
      <c r="I44" s="121">
        <v>1331</v>
      </c>
      <c r="J44" s="121">
        <v>1316</v>
      </c>
      <c r="K44" s="121">
        <v>1330</v>
      </c>
      <c r="L44" s="121">
        <v>1427</v>
      </c>
      <c r="M44" s="121">
        <v>1632</v>
      </c>
      <c r="N44" s="121">
        <f>1685+38+38+1</f>
        <v>1762</v>
      </c>
      <c r="O44" s="121">
        <v>1873</v>
      </c>
      <c r="P44" s="121">
        <f>1907+42+71</f>
        <v>2020</v>
      </c>
      <c r="Q44" s="121">
        <v>2129</v>
      </c>
      <c r="R44" s="121">
        <v>2273</v>
      </c>
      <c r="S44" s="121">
        <v>2572</v>
      </c>
      <c r="T44" s="121">
        <v>2881</v>
      </c>
      <c r="U44" s="121">
        <v>3302</v>
      </c>
      <c r="V44" s="121">
        <v>3279</v>
      </c>
      <c r="W44" s="121">
        <v>3885</v>
      </c>
      <c r="X44" s="121">
        <v>4533</v>
      </c>
      <c r="Y44" s="121">
        <v>4940</v>
      </c>
      <c r="Z44" s="144">
        <v>5033</v>
      </c>
      <c r="AA44" s="145">
        <v>4392</v>
      </c>
    </row>
    <row r="45" spans="1:28" ht="16.25" customHeight="1" x14ac:dyDescent="0.45">
      <c r="A45" s="119" t="s">
        <v>123</v>
      </c>
      <c r="B45" s="121">
        <v>42</v>
      </c>
      <c r="C45" s="121">
        <v>53</v>
      </c>
      <c r="D45" s="121">
        <v>34</v>
      </c>
      <c r="E45" s="121">
        <v>33</v>
      </c>
      <c r="F45" s="121">
        <v>23</v>
      </c>
      <c r="G45" s="121">
        <v>25</v>
      </c>
      <c r="H45" s="121">
        <v>27</v>
      </c>
      <c r="I45" s="121">
        <v>23</v>
      </c>
      <c r="J45" s="121">
        <v>33</v>
      </c>
      <c r="K45" s="121">
        <v>35</v>
      </c>
      <c r="L45" s="121">
        <v>22</v>
      </c>
      <c r="M45" s="121">
        <v>75</v>
      </c>
      <c r="N45" s="121">
        <f>69</f>
        <v>69</v>
      </c>
      <c r="O45" s="121">
        <v>67</v>
      </c>
      <c r="P45" s="121">
        <f>85+2</f>
        <v>87</v>
      </c>
      <c r="Q45" s="121">
        <v>123</v>
      </c>
      <c r="R45" s="121">
        <v>131</v>
      </c>
      <c r="S45" s="121">
        <v>204</v>
      </c>
      <c r="T45" s="121">
        <v>243</v>
      </c>
      <c r="U45" s="121">
        <v>163</v>
      </c>
      <c r="V45" s="121">
        <v>32</v>
      </c>
      <c r="W45" s="121">
        <v>74</v>
      </c>
      <c r="X45" s="121">
        <v>109</v>
      </c>
      <c r="Y45" s="121">
        <v>87</v>
      </c>
      <c r="Z45" s="144">
        <v>66</v>
      </c>
      <c r="AA45" s="145">
        <v>99</v>
      </c>
    </row>
    <row r="46" spans="1:28" ht="14.25" customHeight="1" x14ac:dyDescent="0.45">
      <c r="A46" s="195"/>
      <c r="B46" s="196"/>
      <c r="C46" s="196"/>
      <c r="D46" s="196"/>
      <c r="E46" s="196"/>
      <c r="F46" s="196"/>
      <c r="G46" s="196"/>
      <c r="H46" s="196"/>
      <c r="I46" s="196"/>
      <c r="J46" s="196"/>
      <c r="K46" s="196"/>
      <c r="L46" s="196"/>
      <c r="M46" s="196"/>
      <c r="N46" s="196"/>
      <c r="O46" s="196"/>
      <c r="P46" s="196"/>
      <c r="Q46" s="196"/>
      <c r="R46" s="196"/>
      <c r="S46" s="83"/>
      <c r="T46" s="83"/>
      <c r="U46" s="83"/>
      <c r="V46" s="83"/>
      <c r="W46" s="83"/>
      <c r="X46" s="83"/>
      <c r="Y46" s="83"/>
      <c r="Z46" s="146"/>
      <c r="AA46" s="147"/>
    </row>
    <row r="47" spans="1:28" ht="14.25" customHeight="1" thickBot="1" x14ac:dyDescent="0.5">
      <c r="A47" s="197" t="s">
        <v>6</v>
      </c>
      <c r="B47" s="198">
        <f>SUM(B36:B45)</f>
        <v>3552</v>
      </c>
      <c r="C47" s="198">
        <f t="shared" ref="C47:U47" si="14">SUM(C36:C45)</f>
        <v>4084</v>
      </c>
      <c r="D47" s="198">
        <f t="shared" si="14"/>
        <v>4768</v>
      </c>
      <c r="E47" s="198">
        <f t="shared" si="14"/>
        <v>5555</v>
      </c>
      <c r="F47" s="198">
        <f t="shared" si="14"/>
        <v>5850</v>
      </c>
      <c r="G47" s="198">
        <f t="shared" si="14"/>
        <v>6036</v>
      </c>
      <c r="H47" s="198">
        <f t="shared" si="14"/>
        <v>6565</v>
      </c>
      <c r="I47" s="198">
        <f t="shared" si="14"/>
        <v>6642</v>
      </c>
      <c r="J47" s="198">
        <f t="shared" si="14"/>
        <v>6804</v>
      </c>
      <c r="K47" s="198">
        <f t="shared" si="14"/>
        <v>7555</v>
      </c>
      <c r="L47" s="198">
        <f t="shared" si="14"/>
        <v>8333</v>
      </c>
      <c r="M47" s="198">
        <f t="shared" si="14"/>
        <v>9416</v>
      </c>
      <c r="N47" s="198">
        <f t="shared" si="14"/>
        <v>10770</v>
      </c>
      <c r="O47" s="198">
        <f t="shared" si="14"/>
        <v>12234</v>
      </c>
      <c r="P47" s="198">
        <f t="shared" si="14"/>
        <v>13329</v>
      </c>
      <c r="Q47" s="198">
        <f t="shared" si="14"/>
        <v>13993</v>
      </c>
      <c r="R47" s="198">
        <f t="shared" si="14"/>
        <v>15148</v>
      </c>
      <c r="S47" s="84">
        <f t="shared" si="14"/>
        <v>17024</v>
      </c>
      <c r="T47" s="84">
        <f t="shared" si="14"/>
        <v>18582</v>
      </c>
      <c r="U47" s="84">
        <f t="shared" si="14"/>
        <v>20736</v>
      </c>
      <c r="V47" s="84">
        <f>SUM(V36:V45)</f>
        <v>19966</v>
      </c>
      <c r="W47" s="84">
        <f t="shared" ref="W47:X47" si="15">SUM(W36:W45)</f>
        <v>23404</v>
      </c>
      <c r="X47" s="84">
        <f t="shared" si="15"/>
        <v>26126</v>
      </c>
      <c r="Y47" s="84">
        <v>28926</v>
      </c>
      <c r="Z47" s="148">
        <v>27469</v>
      </c>
      <c r="AA47" s="148">
        <v>22959</v>
      </c>
      <c r="AB47" s="108"/>
    </row>
    <row r="48" spans="1:28" ht="11.25" customHeight="1" x14ac:dyDescent="0.45">
      <c r="A48" s="160"/>
      <c r="B48" s="86"/>
      <c r="C48" s="86"/>
      <c r="D48" s="86"/>
      <c r="E48" s="86"/>
      <c r="F48" s="86"/>
      <c r="G48" s="86"/>
      <c r="H48" s="86"/>
      <c r="I48" s="86"/>
      <c r="J48" s="85"/>
      <c r="K48" s="86"/>
      <c r="L48" s="86"/>
      <c r="M48" s="86"/>
      <c r="N48" s="86"/>
      <c r="O48" s="86"/>
      <c r="P48" s="86"/>
      <c r="Q48" s="86"/>
      <c r="R48" s="86"/>
    </row>
    <row r="49" spans="1:27" ht="14.25" customHeight="1" x14ac:dyDescent="0.45">
      <c r="A49" s="143" t="s">
        <v>144</v>
      </c>
      <c r="B49" s="86"/>
      <c r="C49" s="86"/>
      <c r="D49" s="86"/>
      <c r="E49" s="86"/>
      <c r="F49" s="86"/>
      <c r="G49" s="86"/>
      <c r="H49" s="86"/>
      <c r="I49" s="86"/>
      <c r="J49" s="86"/>
      <c r="K49" s="86"/>
      <c r="L49" s="86"/>
      <c r="M49" s="86"/>
      <c r="N49" s="86"/>
      <c r="O49" s="86"/>
      <c r="P49" s="86"/>
      <c r="Q49" s="86"/>
      <c r="R49" s="86"/>
    </row>
    <row r="50" spans="1:27" ht="14.25" customHeight="1" x14ac:dyDescent="0.45">
      <c r="A50" s="160"/>
      <c r="B50" s="86"/>
      <c r="C50" s="86"/>
      <c r="D50" s="86"/>
      <c r="E50" s="86"/>
      <c r="F50" s="86"/>
      <c r="G50" s="86"/>
      <c r="H50" s="86"/>
      <c r="I50" s="86"/>
      <c r="J50" s="86"/>
      <c r="K50" s="86"/>
      <c r="L50" s="86"/>
      <c r="M50" s="86"/>
      <c r="N50" s="86"/>
      <c r="O50" s="86"/>
      <c r="P50" s="86"/>
      <c r="Q50" s="86"/>
      <c r="R50" s="86"/>
    </row>
    <row r="51" spans="1:27" ht="14.25" customHeight="1" x14ac:dyDescent="0.45">
      <c r="A51" s="199" t="s">
        <v>33</v>
      </c>
      <c r="B51" s="160"/>
      <c r="C51" s="160"/>
      <c r="D51" s="160"/>
      <c r="E51" s="160"/>
      <c r="F51" s="160"/>
      <c r="G51" s="160"/>
      <c r="H51" s="160"/>
      <c r="I51" s="160"/>
      <c r="J51" s="160"/>
      <c r="K51" s="160"/>
      <c r="L51" s="160"/>
      <c r="M51" s="160"/>
      <c r="N51" s="160"/>
      <c r="O51" s="160"/>
      <c r="P51" s="160"/>
      <c r="Q51" s="160"/>
      <c r="R51" s="160"/>
    </row>
    <row r="52" spans="1:27" s="97" customFormat="1" ht="30" customHeight="1" x14ac:dyDescent="0.45">
      <c r="A52" s="283" t="s">
        <v>118</v>
      </c>
      <c r="B52" s="283"/>
      <c r="C52" s="283"/>
      <c r="D52" s="283"/>
      <c r="E52" s="283"/>
      <c r="F52" s="283"/>
      <c r="G52" s="283"/>
      <c r="H52" s="283"/>
      <c r="I52" s="283"/>
      <c r="J52" s="283"/>
      <c r="K52" s="283"/>
      <c r="L52" s="283"/>
      <c r="M52" s="283"/>
      <c r="N52" s="283"/>
      <c r="O52" s="283"/>
      <c r="P52" s="283"/>
      <c r="Q52" s="283"/>
      <c r="R52" s="283"/>
      <c r="S52" s="96"/>
      <c r="T52" s="96"/>
      <c r="U52" s="96"/>
      <c r="V52" s="96"/>
      <c r="W52" s="96"/>
      <c r="X52" s="96"/>
      <c r="Y52" s="96"/>
      <c r="Z52" s="96"/>
      <c r="AA52" s="96"/>
    </row>
    <row r="53" spans="1:27" s="97" customFormat="1" ht="45" customHeight="1" x14ac:dyDescent="0.45">
      <c r="A53" s="278" t="s">
        <v>89</v>
      </c>
      <c r="B53" s="278"/>
      <c r="C53" s="278"/>
      <c r="D53" s="278"/>
      <c r="E53" s="278"/>
      <c r="F53" s="278"/>
      <c r="G53" s="278"/>
      <c r="H53" s="278"/>
      <c r="I53" s="278"/>
      <c r="J53" s="278"/>
      <c r="K53" s="278"/>
      <c r="L53" s="278"/>
      <c r="M53" s="278"/>
      <c r="N53" s="278"/>
      <c r="O53" s="278"/>
      <c r="P53" s="278"/>
      <c r="Q53" s="278"/>
      <c r="R53" s="278"/>
      <c r="S53" s="96"/>
      <c r="T53" s="96"/>
      <c r="U53" s="96"/>
      <c r="V53" s="96"/>
      <c r="W53" s="96"/>
      <c r="X53" s="96"/>
      <c r="Y53" s="96"/>
      <c r="Z53" s="96"/>
      <c r="AA53" s="96"/>
    </row>
    <row r="54" spans="1:27" s="97" customFormat="1" ht="31.25" customHeight="1" x14ac:dyDescent="0.45">
      <c r="A54" s="263" t="s">
        <v>111</v>
      </c>
      <c r="B54" s="263"/>
      <c r="C54" s="263"/>
      <c r="D54" s="263"/>
      <c r="E54" s="263"/>
      <c r="F54" s="263"/>
      <c r="G54" s="263"/>
      <c r="H54" s="263"/>
      <c r="I54" s="263"/>
      <c r="J54" s="263"/>
      <c r="K54" s="263"/>
      <c r="L54" s="263"/>
      <c r="M54" s="263"/>
      <c r="N54" s="263"/>
      <c r="O54" s="263"/>
      <c r="P54" s="263"/>
      <c r="Q54" s="263"/>
      <c r="R54" s="263"/>
      <c r="S54" s="96"/>
      <c r="T54" s="96"/>
      <c r="U54" s="96"/>
      <c r="V54" s="96"/>
      <c r="W54" s="96"/>
      <c r="X54" s="96"/>
      <c r="Y54" s="96"/>
      <c r="Z54" s="96"/>
      <c r="AA54" s="96"/>
    </row>
    <row r="55" spans="1:27" s="97" customFormat="1" ht="30" customHeight="1" x14ac:dyDescent="0.45">
      <c r="A55" s="239" t="s">
        <v>112</v>
      </c>
      <c r="B55" s="239"/>
      <c r="C55" s="239"/>
      <c r="D55" s="239"/>
      <c r="E55" s="239"/>
      <c r="F55" s="239"/>
      <c r="G55" s="239"/>
      <c r="H55" s="239"/>
      <c r="I55" s="239"/>
      <c r="J55" s="239"/>
      <c r="K55" s="239"/>
      <c r="L55" s="239"/>
      <c r="M55" s="239"/>
      <c r="N55" s="239"/>
      <c r="O55" s="239"/>
      <c r="P55" s="239"/>
      <c r="Q55" s="239"/>
      <c r="R55" s="239"/>
      <c r="S55" s="96"/>
      <c r="T55" s="96"/>
      <c r="U55" s="96"/>
      <c r="V55" s="96"/>
      <c r="W55" s="96"/>
      <c r="X55" s="96"/>
      <c r="Y55" s="96"/>
      <c r="Z55" s="96"/>
      <c r="AA55" s="96"/>
    </row>
    <row r="56" spans="1:27" s="97" customFormat="1" ht="45" customHeight="1" x14ac:dyDescent="0.45">
      <c r="A56" s="239" t="s">
        <v>113</v>
      </c>
      <c r="B56" s="239"/>
      <c r="C56" s="239"/>
      <c r="D56" s="239"/>
      <c r="E56" s="239"/>
      <c r="F56" s="239"/>
      <c r="G56" s="239"/>
      <c r="H56" s="239"/>
      <c r="I56" s="239"/>
      <c r="J56" s="239"/>
      <c r="K56" s="239"/>
      <c r="L56" s="239"/>
      <c r="M56" s="239"/>
      <c r="N56" s="239"/>
      <c r="O56" s="239"/>
      <c r="P56" s="239"/>
      <c r="Q56" s="239"/>
      <c r="R56" s="239"/>
      <c r="S56" s="96"/>
      <c r="T56" s="96"/>
      <c r="U56" s="96"/>
      <c r="V56" s="96"/>
      <c r="W56" s="96"/>
      <c r="X56" s="96"/>
      <c r="Y56" s="96"/>
      <c r="Z56" s="96"/>
      <c r="AA56" s="96"/>
    </row>
    <row r="57" spans="1:27" s="97" customFormat="1" ht="30" customHeight="1" x14ac:dyDescent="0.45">
      <c r="A57" s="239" t="s">
        <v>114</v>
      </c>
      <c r="B57" s="239"/>
      <c r="C57" s="239"/>
      <c r="D57" s="239"/>
      <c r="E57" s="239"/>
      <c r="F57" s="239"/>
      <c r="G57" s="239"/>
      <c r="H57" s="239"/>
      <c r="I57" s="239"/>
      <c r="J57" s="239"/>
      <c r="K57" s="239"/>
      <c r="L57" s="239"/>
      <c r="M57" s="239"/>
      <c r="N57" s="239"/>
      <c r="O57" s="239"/>
      <c r="P57" s="239"/>
      <c r="Q57" s="239"/>
      <c r="R57" s="239"/>
      <c r="S57" s="96"/>
      <c r="T57" s="96"/>
      <c r="U57" s="96"/>
      <c r="V57" s="96"/>
      <c r="W57" s="96"/>
      <c r="X57" s="96"/>
      <c r="Y57" s="96"/>
      <c r="Z57" s="96"/>
      <c r="AA57" s="96"/>
    </row>
    <row r="58" spans="1:27" s="97" customFormat="1" ht="29.55" customHeight="1" x14ac:dyDescent="0.45">
      <c r="A58" s="239" t="s">
        <v>115</v>
      </c>
      <c r="B58" s="239"/>
      <c r="C58" s="239"/>
      <c r="D58" s="239"/>
      <c r="E58" s="239"/>
      <c r="F58" s="239"/>
      <c r="G58" s="239"/>
      <c r="H58" s="239"/>
      <c r="I58" s="239"/>
      <c r="J58" s="239"/>
      <c r="K58" s="239"/>
      <c r="L58" s="239"/>
      <c r="M58" s="239"/>
      <c r="N58" s="239"/>
      <c r="O58" s="239"/>
      <c r="P58" s="239"/>
      <c r="Q58" s="239"/>
      <c r="R58" s="239"/>
      <c r="S58" s="96"/>
      <c r="T58" s="96"/>
      <c r="U58" s="96"/>
      <c r="V58" s="96"/>
      <c r="W58" s="96"/>
      <c r="X58" s="96"/>
      <c r="Y58" s="96"/>
      <c r="Z58" s="96"/>
      <c r="AA58" s="96"/>
    </row>
  </sheetData>
  <mergeCells count="11">
    <mergeCell ref="A53:R53"/>
    <mergeCell ref="A1:R1"/>
    <mergeCell ref="A3:AA3"/>
    <mergeCell ref="A18:AA18"/>
    <mergeCell ref="A34:AA34"/>
    <mergeCell ref="A52:R52"/>
    <mergeCell ref="A54:R54"/>
    <mergeCell ref="A55:R55"/>
    <mergeCell ref="A56:R56"/>
    <mergeCell ref="A57:R57"/>
    <mergeCell ref="A58:R58"/>
  </mergeCells>
  <pageMargins left="0.59055118110236204" right="0.59055118110236204" top="0.74803149606299202" bottom="0.74803149606299202" header="0.31496062992126" footer="0.31496062992126"/>
  <pageSetup scale="76" fitToHeight="3" orientation="landscape" r:id="rId1"/>
  <rowBreaks count="1" manualBreakCount="1">
    <brk id="3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78F7D-79EA-4701-801D-C77280563F3C}">
  <dimension ref="A1:P92"/>
  <sheetViews>
    <sheetView topLeftCell="A2" zoomScaleNormal="100" workbookViewId="0">
      <selection activeCell="B4" sqref="B4:E4"/>
    </sheetView>
  </sheetViews>
  <sheetFormatPr defaultRowHeight="14.25" x14ac:dyDescent="0.45"/>
  <cols>
    <col min="1" max="1" width="8.796875" style="160" customWidth="1"/>
    <col min="2" max="8" width="10.53125" style="160" customWidth="1"/>
    <col min="9" max="9" width="3.33203125" style="160" customWidth="1"/>
    <col min="10" max="10" width="14.53125" style="160" customWidth="1"/>
    <col min="11" max="11" width="20.06640625" style="160" customWidth="1"/>
    <col min="12" max="15" width="14.53125" style="211" customWidth="1"/>
    <col min="16" max="16384" width="9.06640625" style="211"/>
  </cols>
  <sheetData>
    <row r="1" spans="1:13" ht="22.25" customHeight="1" x14ac:dyDescent="0.45">
      <c r="A1" s="161" t="s">
        <v>138</v>
      </c>
    </row>
    <row r="2" spans="1:13" ht="9" customHeight="1" thickBot="1" x14ac:dyDescent="0.5"/>
    <row r="3" spans="1:13" ht="14.65" thickBot="1" x14ac:dyDescent="0.5">
      <c r="A3" s="212"/>
      <c r="B3" s="285" t="s">
        <v>0</v>
      </c>
      <c r="C3" s="292"/>
      <c r="D3" s="292"/>
      <c r="E3" s="292"/>
      <c r="F3" s="292"/>
      <c r="G3" s="292"/>
      <c r="H3" s="293"/>
    </row>
    <row r="4" spans="1:13" ht="15" customHeight="1" thickTop="1" x14ac:dyDescent="0.45">
      <c r="A4" s="213"/>
      <c r="B4" s="294" t="s">
        <v>126</v>
      </c>
      <c r="C4" s="295"/>
      <c r="D4" s="296"/>
      <c r="E4" s="295"/>
      <c r="F4" s="297" t="s">
        <v>127</v>
      </c>
      <c r="G4" s="297"/>
      <c r="H4" s="298"/>
      <c r="J4" s="214"/>
      <c r="K4" s="214"/>
      <c r="L4" s="215"/>
      <c r="M4" s="215"/>
    </row>
    <row r="5" spans="1:13" ht="48" customHeight="1" thickBot="1" x14ac:dyDescent="0.5">
      <c r="A5" s="213"/>
      <c r="B5" s="216" t="s">
        <v>128</v>
      </c>
      <c r="C5" s="216" t="s">
        <v>129</v>
      </c>
      <c r="D5" s="216" t="s">
        <v>130</v>
      </c>
      <c r="E5" s="217" t="s">
        <v>6</v>
      </c>
      <c r="F5" s="216" t="s">
        <v>128</v>
      </c>
      <c r="G5" s="216" t="s">
        <v>129</v>
      </c>
      <c r="H5" s="218" t="s">
        <v>130</v>
      </c>
      <c r="J5" s="219"/>
      <c r="K5" s="219"/>
      <c r="L5" s="220"/>
      <c r="M5" s="215"/>
    </row>
    <row r="6" spans="1:13" ht="15" customHeight="1" thickTop="1" x14ac:dyDescent="0.45">
      <c r="A6" s="152" t="s">
        <v>12</v>
      </c>
      <c r="B6" s="28">
        <f t="shared" ref="B6:D9" si="0">B31+B56</f>
        <v>149545</v>
      </c>
      <c r="C6" s="28">
        <f t="shared" si="0"/>
        <v>197128</v>
      </c>
      <c r="D6" s="28">
        <f t="shared" si="0"/>
        <v>0</v>
      </c>
      <c r="E6" s="29">
        <f t="shared" ref="E6:E18" si="1">SUM(B6:D6)</f>
        <v>346673</v>
      </c>
      <c r="F6" s="206">
        <f>B6/$E6</f>
        <v>0.43137192685902853</v>
      </c>
      <c r="G6" s="206">
        <f t="shared" ref="G6:H18" si="2">C6/$E6</f>
        <v>0.56862807314097141</v>
      </c>
      <c r="H6" s="207">
        <f t="shared" si="2"/>
        <v>0</v>
      </c>
      <c r="J6" s="221"/>
      <c r="K6" s="221"/>
      <c r="L6" s="221"/>
      <c r="M6" s="221"/>
    </row>
    <row r="7" spans="1:13" ht="15" customHeight="1" x14ac:dyDescent="0.45">
      <c r="A7" s="152" t="s">
        <v>13</v>
      </c>
      <c r="B7" s="28">
        <f t="shared" si="0"/>
        <v>153163</v>
      </c>
      <c r="C7" s="28">
        <f t="shared" si="0"/>
        <v>202600</v>
      </c>
      <c r="D7" s="28">
        <f t="shared" si="0"/>
        <v>0</v>
      </c>
      <c r="E7" s="29">
        <f t="shared" si="1"/>
        <v>355763</v>
      </c>
      <c r="F7" s="206">
        <f t="shared" ref="F7:F15" si="3">B7/$E7</f>
        <v>0.43051975612978305</v>
      </c>
      <c r="G7" s="206">
        <f t="shared" si="2"/>
        <v>0.56948024387021701</v>
      </c>
      <c r="H7" s="207">
        <f t="shared" si="2"/>
        <v>0</v>
      </c>
    </row>
    <row r="8" spans="1:13" ht="15" customHeight="1" x14ac:dyDescent="0.45">
      <c r="A8" s="152" t="s">
        <v>14</v>
      </c>
      <c r="B8" s="28">
        <f t="shared" si="0"/>
        <v>156740</v>
      </c>
      <c r="C8" s="28">
        <f t="shared" si="0"/>
        <v>202510</v>
      </c>
      <c r="D8" s="28">
        <f t="shared" si="0"/>
        <v>0</v>
      </c>
      <c r="E8" s="29">
        <f t="shared" si="1"/>
        <v>359250</v>
      </c>
      <c r="F8" s="206">
        <f t="shared" si="3"/>
        <v>0.43629784272790534</v>
      </c>
      <c r="G8" s="206">
        <f t="shared" si="2"/>
        <v>0.56370215727209461</v>
      </c>
      <c r="H8" s="207">
        <f t="shared" si="2"/>
        <v>0</v>
      </c>
    </row>
    <row r="9" spans="1:13" ht="15" customHeight="1" x14ac:dyDescent="0.45">
      <c r="A9" s="152" t="s">
        <v>15</v>
      </c>
      <c r="B9" s="28">
        <f t="shared" si="0"/>
        <v>160888</v>
      </c>
      <c r="C9" s="28">
        <f t="shared" si="0"/>
        <v>206276</v>
      </c>
      <c r="D9" s="28">
        <f t="shared" si="0"/>
        <v>0</v>
      </c>
      <c r="E9" s="29">
        <f t="shared" si="1"/>
        <v>367164</v>
      </c>
      <c r="F9" s="206">
        <f t="shared" si="3"/>
        <v>0.43819110806070311</v>
      </c>
      <c r="G9" s="206">
        <f t="shared" si="2"/>
        <v>0.56180889193929684</v>
      </c>
      <c r="H9" s="207">
        <f t="shared" si="2"/>
        <v>0</v>
      </c>
    </row>
    <row r="10" spans="1:13" ht="15" customHeight="1" x14ac:dyDescent="0.45">
      <c r="A10" s="152" t="s">
        <v>16</v>
      </c>
      <c r="B10" s="28">
        <f t="shared" ref="B10:D11" si="4">SUM(B35,B60)</f>
        <v>170377</v>
      </c>
      <c r="C10" s="28">
        <f t="shared" si="4"/>
        <v>213686</v>
      </c>
      <c r="D10" s="28">
        <f t="shared" si="4"/>
        <v>21</v>
      </c>
      <c r="E10" s="29">
        <f t="shared" si="1"/>
        <v>384084</v>
      </c>
      <c r="F10" s="206">
        <f t="shared" si="3"/>
        <v>0.44359306818300165</v>
      </c>
      <c r="G10" s="206">
        <f t="shared" si="2"/>
        <v>0.55635225627727269</v>
      </c>
      <c r="H10" s="207">
        <f t="shared" si="2"/>
        <v>5.4675539725685003E-5</v>
      </c>
    </row>
    <row r="11" spans="1:13" ht="15" customHeight="1" x14ac:dyDescent="0.45">
      <c r="A11" s="152" t="s">
        <v>17</v>
      </c>
      <c r="B11" s="28">
        <f t="shared" si="4"/>
        <v>176816</v>
      </c>
      <c r="C11" s="28">
        <f t="shared" si="4"/>
        <v>220792</v>
      </c>
      <c r="D11" s="28">
        <f t="shared" si="4"/>
        <v>45</v>
      </c>
      <c r="E11" s="29">
        <f t="shared" si="1"/>
        <v>397653</v>
      </c>
      <c r="F11" s="206">
        <f t="shared" si="3"/>
        <v>0.44464897787769742</v>
      </c>
      <c r="G11" s="206">
        <f t="shared" si="2"/>
        <v>0.55523785813259297</v>
      </c>
      <c r="H11" s="207">
        <f t="shared" si="2"/>
        <v>1.131639897096212E-4</v>
      </c>
    </row>
    <row r="12" spans="1:13" ht="15" customHeight="1" x14ac:dyDescent="0.45">
      <c r="A12" s="152" t="s">
        <v>18</v>
      </c>
      <c r="B12" s="28">
        <f t="shared" ref="B12:C21" si="5">SUM(B37,B62)</f>
        <v>182594</v>
      </c>
      <c r="C12" s="28">
        <f t="shared" si="5"/>
        <v>226931</v>
      </c>
      <c r="D12" s="28">
        <f>D37+D62</f>
        <v>44</v>
      </c>
      <c r="E12" s="29">
        <f t="shared" si="1"/>
        <v>409569</v>
      </c>
      <c r="F12" s="206">
        <f t="shared" si="3"/>
        <v>0.44581987406273427</v>
      </c>
      <c r="G12" s="206">
        <f t="shared" si="2"/>
        <v>0.55407269593157682</v>
      </c>
      <c r="H12" s="207">
        <f t="shared" si="2"/>
        <v>1.0743000568890712E-4</v>
      </c>
    </row>
    <row r="13" spans="1:13" ht="15" customHeight="1" x14ac:dyDescent="0.45">
      <c r="A13" s="152" t="s">
        <v>19</v>
      </c>
      <c r="B13" s="28">
        <f t="shared" si="5"/>
        <v>187750</v>
      </c>
      <c r="C13" s="28">
        <f t="shared" si="5"/>
        <v>232174</v>
      </c>
      <c r="D13" s="28">
        <f>D38+D63</f>
        <v>39</v>
      </c>
      <c r="E13" s="29">
        <f t="shared" si="1"/>
        <v>419963</v>
      </c>
      <c r="F13" s="206">
        <f t="shared" si="3"/>
        <v>0.4470631936622988</v>
      </c>
      <c r="G13" s="206">
        <f t="shared" si="2"/>
        <v>0.55284394101385126</v>
      </c>
      <c r="H13" s="207">
        <f t="shared" si="2"/>
        <v>9.2865323849958216E-5</v>
      </c>
    </row>
    <row r="14" spans="1:13" ht="15" customHeight="1" x14ac:dyDescent="0.45">
      <c r="A14" s="152" t="s">
        <v>20</v>
      </c>
      <c r="B14" s="28">
        <f t="shared" si="5"/>
        <v>191819</v>
      </c>
      <c r="C14" s="28">
        <f t="shared" si="5"/>
        <v>236084</v>
      </c>
      <c r="D14" s="28">
        <f>D39+D64</f>
        <v>35</v>
      </c>
      <c r="E14" s="29">
        <f t="shared" si="1"/>
        <v>427938</v>
      </c>
      <c r="F14" s="206">
        <f t="shared" si="3"/>
        <v>0.44824016563146996</v>
      </c>
      <c r="G14" s="206">
        <f t="shared" si="2"/>
        <v>0.55167804681986643</v>
      </c>
      <c r="H14" s="207">
        <f t="shared" si="2"/>
        <v>8.1787548663591456E-5</v>
      </c>
    </row>
    <row r="15" spans="1:13" ht="15" customHeight="1" x14ac:dyDescent="0.45">
      <c r="A15" s="152" t="s">
        <v>21</v>
      </c>
      <c r="B15" s="28">
        <f t="shared" si="5"/>
        <v>194550</v>
      </c>
      <c r="C15" s="28">
        <f t="shared" si="5"/>
        <v>239220</v>
      </c>
      <c r="D15" s="28">
        <f>D40+D65</f>
        <v>27</v>
      </c>
      <c r="E15" s="29">
        <f t="shared" si="1"/>
        <v>433797</v>
      </c>
      <c r="F15" s="206">
        <f t="shared" si="3"/>
        <v>0.44848166308204068</v>
      </c>
      <c r="G15" s="206">
        <f t="shared" si="2"/>
        <v>0.55145609582362254</v>
      </c>
      <c r="H15" s="207">
        <f t="shared" si="2"/>
        <v>6.2241094336751982E-5</v>
      </c>
    </row>
    <row r="16" spans="1:13" ht="15" customHeight="1" x14ac:dyDescent="0.45">
      <c r="A16" s="152" t="s">
        <v>22</v>
      </c>
      <c r="B16" s="28">
        <f t="shared" si="5"/>
        <v>197567</v>
      </c>
      <c r="C16" s="28">
        <f t="shared" si="5"/>
        <v>243057</v>
      </c>
      <c r="D16" s="28">
        <f t="shared" ref="D16" si="6">D41+D66</f>
        <v>42</v>
      </c>
      <c r="E16" s="29">
        <f>SUM(B16:D16)</f>
        <v>440666</v>
      </c>
      <c r="F16" s="206">
        <f>B16/$E16</f>
        <v>0.44833728946639861</v>
      </c>
      <c r="G16" s="206">
        <f t="shared" si="2"/>
        <v>0.55156740025325302</v>
      </c>
      <c r="H16" s="207">
        <f t="shared" si="2"/>
        <v>9.5310280348381764E-5</v>
      </c>
    </row>
    <row r="17" spans="1:11" ht="15" customHeight="1" x14ac:dyDescent="0.45">
      <c r="A17" s="152" t="s">
        <v>23</v>
      </c>
      <c r="B17" s="28">
        <f t="shared" si="5"/>
        <v>201035</v>
      </c>
      <c r="C17" s="28">
        <f t="shared" si="5"/>
        <v>249577</v>
      </c>
      <c r="D17" s="28">
        <f>D42+D67</f>
        <v>138</v>
      </c>
      <c r="E17" s="29">
        <f t="shared" si="1"/>
        <v>450750</v>
      </c>
      <c r="F17" s="206">
        <f>B17/$E17</f>
        <v>0.44600110926234054</v>
      </c>
      <c r="G17" s="206">
        <f t="shared" si="2"/>
        <v>0.55369273433166943</v>
      </c>
      <c r="H17" s="207">
        <f t="shared" si="2"/>
        <v>3.0615640599001664E-4</v>
      </c>
    </row>
    <row r="18" spans="1:11" ht="15" customHeight="1" x14ac:dyDescent="0.45">
      <c r="A18" s="152" t="s">
        <v>24</v>
      </c>
      <c r="B18" s="28">
        <f t="shared" si="5"/>
        <v>203326</v>
      </c>
      <c r="C18" s="28">
        <f t="shared" si="5"/>
        <v>254391</v>
      </c>
      <c r="D18" s="28">
        <f>D43+D68</f>
        <v>2003</v>
      </c>
      <c r="E18" s="29">
        <f t="shared" si="1"/>
        <v>459720</v>
      </c>
      <c r="F18" s="206">
        <f t="shared" ref="F18:H25" si="7">B18/$E18</f>
        <v>0.44228225876620553</v>
      </c>
      <c r="G18" s="206">
        <f t="shared" si="2"/>
        <v>0.55336074132080393</v>
      </c>
      <c r="H18" s="207">
        <f t="shared" si="2"/>
        <v>4.3569999129905159E-3</v>
      </c>
    </row>
    <row r="19" spans="1:11" ht="15" customHeight="1" x14ac:dyDescent="0.45">
      <c r="A19" s="152" t="s">
        <v>25</v>
      </c>
      <c r="B19" s="28">
        <f t="shared" si="5"/>
        <v>205746</v>
      </c>
      <c r="C19" s="28">
        <f t="shared" si="5"/>
        <v>260490</v>
      </c>
      <c r="D19" s="28">
        <f>D44+D69</f>
        <v>4072</v>
      </c>
      <c r="E19" s="87">
        <f>SUM(B19:D19)</f>
        <v>470308</v>
      </c>
      <c r="F19" s="206">
        <f t="shared" si="7"/>
        <v>0.43747076383986666</v>
      </c>
      <c r="G19" s="206">
        <f t="shared" si="7"/>
        <v>0.55387108022827591</v>
      </c>
      <c r="H19" s="207">
        <f t="shared" si="7"/>
        <v>8.6581559318574218E-3</v>
      </c>
    </row>
    <row r="20" spans="1:11" ht="15" customHeight="1" x14ac:dyDescent="0.45">
      <c r="A20" s="152" t="s">
        <v>26</v>
      </c>
      <c r="B20" s="28">
        <f t="shared" si="5"/>
        <v>208605</v>
      </c>
      <c r="C20" s="28">
        <f t="shared" si="5"/>
        <v>265983</v>
      </c>
      <c r="D20" s="28">
        <f>SUM(D45,D70)</f>
        <v>5923</v>
      </c>
      <c r="E20" s="87">
        <f>SUM(B20:D20)</f>
        <v>480511</v>
      </c>
      <c r="F20" s="206">
        <f t="shared" si="7"/>
        <v>0.43413158075465497</v>
      </c>
      <c r="G20" s="206">
        <f t="shared" si="7"/>
        <v>0.55354195845672627</v>
      </c>
      <c r="H20" s="207">
        <f t="shared" si="7"/>
        <v>1.2326460788618782E-2</v>
      </c>
    </row>
    <row r="21" spans="1:11" ht="15" customHeight="1" x14ac:dyDescent="0.45">
      <c r="A21" s="152" t="s">
        <v>27</v>
      </c>
      <c r="B21" s="28">
        <f t="shared" si="5"/>
        <v>211165</v>
      </c>
      <c r="C21" s="28">
        <f t="shared" si="5"/>
        <v>271848</v>
      </c>
      <c r="D21" s="28">
        <f>SUM(D46,D71)</f>
        <v>7722</v>
      </c>
      <c r="E21" s="87">
        <f>SUM(B21:D21)</f>
        <v>490735</v>
      </c>
      <c r="F21" s="206">
        <f t="shared" si="7"/>
        <v>0.43030352430537866</v>
      </c>
      <c r="G21" s="206">
        <f t="shared" si="7"/>
        <v>0.55396089539160642</v>
      </c>
      <c r="H21" s="207">
        <f t="shared" si="7"/>
        <v>1.5735580303014866E-2</v>
      </c>
    </row>
    <row r="22" spans="1:11" ht="15" customHeight="1" x14ac:dyDescent="0.45">
      <c r="A22" s="152" t="s">
        <v>28</v>
      </c>
      <c r="B22" s="28">
        <v>214416</v>
      </c>
      <c r="C22" s="28">
        <v>275724</v>
      </c>
      <c r="D22" s="28">
        <v>8996</v>
      </c>
      <c r="E22" s="87">
        <f t="shared" ref="E22:E23" si="8">SUM(B22:D22)</f>
        <v>499136</v>
      </c>
      <c r="F22" s="206">
        <f t="shared" si="7"/>
        <v>0.42957430439799976</v>
      </c>
      <c r="G22" s="206">
        <f t="shared" si="7"/>
        <v>0.55240255160918061</v>
      </c>
      <c r="H22" s="207">
        <f t="shared" si="7"/>
        <v>1.8023143992819592E-2</v>
      </c>
    </row>
    <row r="23" spans="1:11" ht="15" customHeight="1" x14ac:dyDescent="0.45">
      <c r="A23" s="152" t="s">
        <v>29</v>
      </c>
      <c r="B23" s="28">
        <v>215717</v>
      </c>
      <c r="C23" s="28">
        <v>275723</v>
      </c>
      <c r="D23" s="28">
        <f>1357+8677</f>
        <v>10034</v>
      </c>
      <c r="E23" s="88">
        <f t="shared" si="8"/>
        <v>501474</v>
      </c>
      <c r="F23" s="222">
        <f t="shared" si="7"/>
        <v>0.4301658710122559</v>
      </c>
      <c r="G23" s="206">
        <f t="shared" si="7"/>
        <v>0.54982511555933111</v>
      </c>
      <c r="H23" s="207">
        <f t="shared" si="7"/>
        <v>2.0009013428413037E-2</v>
      </c>
    </row>
    <row r="24" spans="1:11" ht="15" customHeight="1" x14ac:dyDescent="0.45">
      <c r="A24" s="152" t="s">
        <v>30</v>
      </c>
      <c r="B24" s="223">
        <v>222536</v>
      </c>
      <c r="C24" s="223">
        <v>281789</v>
      </c>
      <c r="D24" s="223">
        <v>11740</v>
      </c>
      <c r="E24" s="88">
        <f>SUM(B24:D24)</f>
        <v>516065</v>
      </c>
      <c r="F24" s="222">
        <f t="shared" si="7"/>
        <v>0.43121699785879686</v>
      </c>
      <c r="G24" s="206">
        <f t="shared" si="7"/>
        <v>0.54603392983442012</v>
      </c>
      <c r="H24" s="207">
        <f t="shared" si="7"/>
        <v>2.2749072306783059E-2</v>
      </c>
    </row>
    <row r="25" spans="1:11" ht="15" customHeight="1" x14ac:dyDescent="0.45">
      <c r="A25" s="224" t="s">
        <v>136</v>
      </c>
      <c r="B25" s="223">
        <v>224209</v>
      </c>
      <c r="C25" s="223">
        <v>286717</v>
      </c>
      <c r="D25" s="223">
        <v>13192</v>
      </c>
      <c r="E25" s="88">
        <f t="shared" ref="E25:E26" si="9">SUM(B25:D25)</f>
        <v>524118</v>
      </c>
      <c r="F25" s="222">
        <f>B25/E25</f>
        <v>0.42778343808073754</v>
      </c>
      <c r="G25" s="206">
        <f>C25/$E25</f>
        <v>0.54704665743210501</v>
      </c>
      <c r="H25" s="207">
        <f t="shared" si="7"/>
        <v>2.5169904487157471E-2</v>
      </c>
    </row>
    <row r="26" spans="1:11" ht="15" customHeight="1" thickBot="1" x14ac:dyDescent="0.5">
      <c r="A26" s="225" t="s">
        <v>137</v>
      </c>
      <c r="B26" s="175">
        <v>223849</v>
      </c>
      <c r="C26" s="175">
        <v>290934</v>
      </c>
      <c r="D26" s="175">
        <v>14401</v>
      </c>
      <c r="E26" s="154">
        <f t="shared" si="9"/>
        <v>529184</v>
      </c>
      <c r="F26" s="226">
        <f>B26/E26</f>
        <v>0.42300787627743847</v>
      </c>
      <c r="G26" s="209">
        <f>C26/$E26</f>
        <v>0.54977852693959006</v>
      </c>
      <c r="H26" s="227">
        <f>D26/E26</f>
        <v>2.7213596782971517E-2</v>
      </c>
    </row>
    <row r="27" spans="1:11" ht="20.55" customHeight="1" thickBot="1" x14ac:dyDescent="0.5">
      <c r="A27" s="228"/>
      <c r="B27" s="229"/>
      <c r="C27" s="229"/>
      <c r="D27" s="229"/>
      <c r="E27" s="229"/>
      <c r="F27" s="229"/>
      <c r="G27" s="229"/>
      <c r="H27" s="229"/>
    </row>
    <row r="28" spans="1:11" s="231" customFormat="1" ht="14.65" thickBot="1" x14ac:dyDescent="0.5">
      <c r="A28" s="212"/>
      <c r="B28" s="285" t="s">
        <v>31</v>
      </c>
      <c r="C28" s="292"/>
      <c r="D28" s="292"/>
      <c r="E28" s="292"/>
      <c r="F28" s="292"/>
      <c r="G28" s="292"/>
      <c r="H28" s="293"/>
      <c r="I28" s="230"/>
      <c r="J28" s="230"/>
      <c r="K28" s="230"/>
    </row>
    <row r="29" spans="1:11" s="231" customFormat="1" ht="14.65" thickTop="1" x14ac:dyDescent="0.45">
      <c r="A29" s="213"/>
      <c r="B29" s="289" t="s">
        <v>131</v>
      </c>
      <c r="C29" s="299"/>
      <c r="D29" s="300"/>
      <c r="E29" s="299"/>
      <c r="F29" s="290" t="s">
        <v>127</v>
      </c>
      <c r="G29" s="290"/>
      <c r="H29" s="291"/>
      <c r="I29" s="230"/>
      <c r="J29" s="230"/>
      <c r="K29" s="230"/>
    </row>
    <row r="30" spans="1:11" s="231" customFormat="1" ht="28.9" thickBot="1" x14ac:dyDescent="0.5">
      <c r="A30" s="213"/>
      <c r="B30" s="216" t="s">
        <v>128</v>
      </c>
      <c r="C30" s="216" t="s">
        <v>129</v>
      </c>
      <c r="D30" s="216" t="s">
        <v>130</v>
      </c>
      <c r="E30" s="217" t="s">
        <v>6</v>
      </c>
      <c r="F30" s="216" t="s">
        <v>128</v>
      </c>
      <c r="G30" s="216" t="s">
        <v>129</v>
      </c>
      <c r="H30" s="218" t="s">
        <v>130</v>
      </c>
      <c r="I30" s="230"/>
      <c r="J30" s="230"/>
      <c r="K30" s="230"/>
    </row>
    <row r="31" spans="1:11" ht="15" customHeight="1" thickTop="1" x14ac:dyDescent="0.45">
      <c r="A31" s="152" t="s">
        <v>12</v>
      </c>
      <c r="B31" s="28">
        <v>132176</v>
      </c>
      <c r="C31" s="28">
        <v>179625</v>
      </c>
      <c r="D31" s="28">
        <v>0</v>
      </c>
      <c r="E31" s="29">
        <f t="shared" ref="E31:E44" si="10">SUM(B31:D31)</f>
        <v>311801</v>
      </c>
      <c r="F31" s="206">
        <f>B31/$E31</f>
        <v>0.42391140503077285</v>
      </c>
      <c r="G31" s="206">
        <f t="shared" ref="G31:H46" si="11">C31/$E31</f>
        <v>0.57608859496922715</v>
      </c>
      <c r="H31" s="207">
        <f t="shared" si="11"/>
        <v>0</v>
      </c>
      <c r="I31" s="86"/>
    </row>
    <row r="32" spans="1:11" ht="15" customHeight="1" x14ac:dyDescent="0.45">
      <c r="A32" s="152" t="s">
        <v>13</v>
      </c>
      <c r="B32" s="28">
        <v>134723</v>
      </c>
      <c r="C32" s="28">
        <v>183806</v>
      </c>
      <c r="D32" s="28">
        <v>0</v>
      </c>
      <c r="E32" s="29">
        <f t="shared" si="10"/>
        <v>318529</v>
      </c>
      <c r="F32" s="206">
        <f t="shared" ref="F32:H47" si="12">B32/$E32</f>
        <v>0.42295364001393909</v>
      </c>
      <c r="G32" s="206">
        <f t="shared" si="11"/>
        <v>0.57704635998606091</v>
      </c>
      <c r="H32" s="207">
        <f t="shared" si="11"/>
        <v>0</v>
      </c>
      <c r="I32" s="86"/>
    </row>
    <row r="33" spans="1:9" ht="15" customHeight="1" x14ac:dyDescent="0.45">
      <c r="A33" s="152" t="s">
        <v>14</v>
      </c>
      <c r="B33" s="28">
        <v>135997</v>
      </c>
      <c r="C33" s="28">
        <v>180783</v>
      </c>
      <c r="D33" s="28">
        <v>0</v>
      </c>
      <c r="E33" s="29">
        <f t="shared" si="10"/>
        <v>316780</v>
      </c>
      <c r="F33" s="206">
        <f t="shared" si="12"/>
        <v>0.42931056253551358</v>
      </c>
      <c r="G33" s="206">
        <f t="shared" si="11"/>
        <v>0.57068943746448642</v>
      </c>
      <c r="H33" s="207">
        <f t="shared" si="11"/>
        <v>0</v>
      </c>
      <c r="I33" s="86"/>
    </row>
    <row r="34" spans="1:9" ht="15" customHeight="1" x14ac:dyDescent="0.45">
      <c r="A34" s="152" t="s">
        <v>15</v>
      </c>
      <c r="B34" s="28">
        <v>139259</v>
      </c>
      <c r="C34" s="28">
        <v>183103</v>
      </c>
      <c r="D34" s="28">
        <v>0</v>
      </c>
      <c r="E34" s="29">
        <f t="shared" si="10"/>
        <v>322362</v>
      </c>
      <c r="F34" s="206">
        <f t="shared" si="12"/>
        <v>0.43199570668999449</v>
      </c>
      <c r="G34" s="206">
        <f t="shared" si="11"/>
        <v>0.56800429331000557</v>
      </c>
      <c r="H34" s="207">
        <f t="shared" si="11"/>
        <v>0</v>
      </c>
      <c r="I34" s="86"/>
    </row>
    <row r="35" spans="1:9" ht="15" customHeight="1" x14ac:dyDescent="0.45">
      <c r="A35" s="152" t="s">
        <v>16</v>
      </c>
      <c r="B35" s="28">
        <v>147299</v>
      </c>
      <c r="C35" s="28">
        <v>189489</v>
      </c>
      <c r="D35" s="28">
        <v>11</v>
      </c>
      <c r="E35" s="29">
        <f t="shared" si="10"/>
        <v>336799</v>
      </c>
      <c r="F35" s="206">
        <f t="shared" si="12"/>
        <v>0.43734987336660736</v>
      </c>
      <c r="G35" s="206">
        <f t="shared" si="11"/>
        <v>0.56261746620387831</v>
      </c>
      <c r="H35" s="207">
        <f t="shared" si="11"/>
        <v>3.2660429514339415E-5</v>
      </c>
      <c r="I35" s="86"/>
    </row>
    <row r="36" spans="1:9" ht="15" customHeight="1" x14ac:dyDescent="0.45">
      <c r="A36" s="152" t="s">
        <v>17</v>
      </c>
      <c r="B36" s="28">
        <v>152794</v>
      </c>
      <c r="C36" s="28">
        <v>195722</v>
      </c>
      <c r="D36" s="28">
        <v>25</v>
      </c>
      <c r="E36" s="29">
        <f t="shared" si="10"/>
        <v>348541</v>
      </c>
      <c r="F36" s="206">
        <f t="shared" si="12"/>
        <v>0.43838171119036212</v>
      </c>
      <c r="G36" s="206">
        <f t="shared" si="11"/>
        <v>0.56154656123669811</v>
      </c>
      <c r="H36" s="207">
        <f t="shared" si="11"/>
        <v>7.1727572939768924E-5</v>
      </c>
      <c r="I36" s="86"/>
    </row>
    <row r="37" spans="1:9" ht="15" customHeight="1" x14ac:dyDescent="0.45">
      <c r="A37" s="152" t="s">
        <v>18</v>
      </c>
      <c r="B37" s="28">
        <v>157955</v>
      </c>
      <c r="C37" s="28">
        <v>201091</v>
      </c>
      <c r="D37" s="28">
        <v>18</v>
      </c>
      <c r="E37" s="29">
        <f t="shared" si="10"/>
        <v>359064</v>
      </c>
      <c r="F37" s="206">
        <f t="shared" si="12"/>
        <v>0.43990764877570571</v>
      </c>
      <c r="G37" s="206">
        <f t="shared" si="11"/>
        <v>0.56004222088541322</v>
      </c>
      <c r="H37" s="207">
        <f t="shared" si="11"/>
        <v>5.0130338881090835E-5</v>
      </c>
      <c r="I37" s="86"/>
    </row>
    <row r="38" spans="1:9" ht="15" customHeight="1" x14ac:dyDescent="0.45">
      <c r="A38" s="152" t="s">
        <v>19</v>
      </c>
      <c r="B38" s="28">
        <v>162203</v>
      </c>
      <c r="C38" s="28">
        <v>205077</v>
      </c>
      <c r="D38" s="28">
        <v>18</v>
      </c>
      <c r="E38" s="29">
        <f t="shared" si="10"/>
        <v>367298</v>
      </c>
      <c r="F38" s="206">
        <f t="shared" si="12"/>
        <v>0.44161144356898213</v>
      </c>
      <c r="G38" s="206">
        <f t="shared" si="11"/>
        <v>0.5583395499022592</v>
      </c>
      <c r="H38" s="207">
        <f t="shared" si="11"/>
        <v>4.9006528758664625E-5</v>
      </c>
      <c r="I38" s="86"/>
    </row>
    <row r="39" spans="1:9" ht="15" customHeight="1" x14ac:dyDescent="0.45">
      <c r="A39" s="152" t="s">
        <v>20</v>
      </c>
      <c r="B39" s="28">
        <v>165230</v>
      </c>
      <c r="C39" s="28">
        <v>207922</v>
      </c>
      <c r="D39" s="28">
        <v>19</v>
      </c>
      <c r="E39" s="29">
        <f t="shared" si="10"/>
        <v>373171</v>
      </c>
      <c r="F39" s="206">
        <f t="shared" si="12"/>
        <v>0.44277288428093287</v>
      </c>
      <c r="G39" s="206">
        <f t="shared" si="11"/>
        <v>0.5571762007229929</v>
      </c>
      <c r="H39" s="207">
        <f t="shared" si="11"/>
        <v>5.0914996074185828E-5</v>
      </c>
      <c r="I39" s="86"/>
    </row>
    <row r="40" spans="1:9" ht="15" customHeight="1" x14ac:dyDescent="0.45">
      <c r="A40" s="152" t="s">
        <v>21</v>
      </c>
      <c r="B40" s="28">
        <v>167376</v>
      </c>
      <c r="C40" s="28">
        <v>210129</v>
      </c>
      <c r="D40" s="28">
        <v>15</v>
      </c>
      <c r="E40" s="29">
        <f t="shared" si="10"/>
        <v>377520</v>
      </c>
      <c r="F40" s="206">
        <f t="shared" si="12"/>
        <v>0.44335664335664338</v>
      </c>
      <c r="G40" s="206">
        <f t="shared" si="11"/>
        <v>0.55660362364907823</v>
      </c>
      <c r="H40" s="207">
        <f t="shared" si="11"/>
        <v>3.9732994278448824E-5</v>
      </c>
      <c r="I40" s="86"/>
    </row>
    <row r="41" spans="1:9" ht="15" customHeight="1" x14ac:dyDescent="0.45">
      <c r="A41" s="152" t="s">
        <v>22</v>
      </c>
      <c r="B41" s="28">
        <v>170108</v>
      </c>
      <c r="C41" s="28">
        <v>212633</v>
      </c>
      <c r="D41" s="28">
        <v>20</v>
      </c>
      <c r="E41" s="29">
        <f t="shared" si="10"/>
        <v>382761</v>
      </c>
      <c r="F41" s="206">
        <f t="shared" si="12"/>
        <v>0.44442354367346726</v>
      </c>
      <c r="G41" s="206">
        <f t="shared" si="11"/>
        <v>0.55552420439908978</v>
      </c>
      <c r="H41" s="207">
        <f t="shared" si="11"/>
        <v>5.2251927442973553E-5</v>
      </c>
      <c r="I41" s="86"/>
    </row>
    <row r="42" spans="1:9" ht="15" customHeight="1" x14ac:dyDescent="0.45">
      <c r="A42" s="152" t="s">
        <v>23</v>
      </c>
      <c r="B42" s="28">
        <v>172609</v>
      </c>
      <c r="C42" s="28">
        <v>217894</v>
      </c>
      <c r="D42" s="28">
        <v>93</v>
      </c>
      <c r="E42" s="29">
        <f t="shared" si="10"/>
        <v>390596</v>
      </c>
      <c r="F42" s="206">
        <f t="shared" si="12"/>
        <v>0.44191184753556106</v>
      </c>
      <c r="G42" s="206">
        <f t="shared" si="11"/>
        <v>0.55785005478806748</v>
      </c>
      <c r="H42" s="207">
        <f t="shared" si="11"/>
        <v>2.3809767637149383E-4</v>
      </c>
      <c r="I42" s="86"/>
    </row>
    <row r="43" spans="1:9" ht="15" customHeight="1" x14ac:dyDescent="0.45">
      <c r="A43" s="152" t="s">
        <v>24</v>
      </c>
      <c r="B43" s="28">
        <v>173573</v>
      </c>
      <c r="C43" s="28">
        <v>221179</v>
      </c>
      <c r="D43" s="28">
        <v>1648</v>
      </c>
      <c r="E43" s="29">
        <f t="shared" si="10"/>
        <v>396400</v>
      </c>
      <c r="F43" s="206">
        <f t="shared" si="12"/>
        <v>0.4378733602421796</v>
      </c>
      <c r="G43" s="206">
        <f t="shared" si="11"/>
        <v>0.55796922300706353</v>
      </c>
      <c r="H43" s="207">
        <f t="shared" si="11"/>
        <v>4.1574167507568115E-3</v>
      </c>
      <c r="I43" s="28"/>
    </row>
    <row r="44" spans="1:9" ht="15" customHeight="1" x14ac:dyDescent="0.45">
      <c r="A44" s="152" t="s">
        <v>25</v>
      </c>
      <c r="B44" s="88">
        <v>175391</v>
      </c>
      <c r="C44" s="88">
        <v>225596</v>
      </c>
      <c r="D44" s="88">
        <v>3302</v>
      </c>
      <c r="E44" s="87">
        <f t="shared" si="10"/>
        <v>404289</v>
      </c>
      <c r="F44" s="206">
        <f t="shared" si="12"/>
        <v>0.43382580282916428</v>
      </c>
      <c r="G44" s="206">
        <f t="shared" si="11"/>
        <v>0.55800677238312202</v>
      </c>
      <c r="H44" s="207">
        <f t="shared" si="11"/>
        <v>8.1674247877137392E-3</v>
      </c>
      <c r="I44" s="28"/>
    </row>
    <row r="45" spans="1:9" ht="15" customHeight="1" x14ac:dyDescent="0.45">
      <c r="A45" s="152" t="s">
        <v>26</v>
      </c>
      <c r="B45" s="88">
        <v>177428</v>
      </c>
      <c r="C45" s="88">
        <v>229254</v>
      </c>
      <c r="D45" s="88">
        <v>4782</v>
      </c>
      <c r="E45" s="87">
        <f>SUM(B45:D45)</f>
        <v>411464</v>
      </c>
      <c r="F45" s="206">
        <f t="shared" si="12"/>
        <v>0.43121147901152956</v>
      </c>
      <c r="G45" s="206">
        <f t="shared" si="11"/>
        <v>0.5571666050978944</v>
      </c>
      <c r="H45" s="207">
        <f t="shared" si="11"/>
        <v>1.1621915890576089E-2</v>
      </c>
      <c r="I45" s="86"/>
    </row>
    <row r="46" spans="1:9" ht="15" customHeight="1" x14ac:dyDescent="0.45">
      <c r="A46" s="152" t="s">
        <v>27</v>
      </c>
      <c r="B46" s="28">
        <v>180162</v>
      </c>
      <c r="C46" s="28">
        <v>234108</v>
      </c>
      <c r="D46" s="28">
        <v>6458</v>
      </c>
      <c r="E46" s="87">
        <f>SUM(B46:D46)</f>
        <v>420728</v>
      </c>
      <c r="F46" s="206">
        <f t="shared" si="12"/>
        <v>0.42821490369074555</v>
      </c>
      <c r="G46" s="206">
        <f t="shared" si="11"/>
        <v>0.55643551177958206</v>
      </c>
      <c r="H46" s="207">
        <f t="shared" si="11"/>
        <v>1.5349584529672377E-2</v>
      </c>
      <c r="I46" s="86"/>
    </row>
    <row r="47" spans="1:9" ht="15" customHeight="1" x14ac:dyDescent="0.45">
      <c r="A47" s="152" t="s">
        <v>28</v>
      </c>
      <c r="B47" s="28">
        <v>181637</v>
      </c>
      <c r="C47" s="28">
        <v>235879</v>
      </c>
      <c r="D47" s="28">
        <v>7485</v>
      </c>
      <c r="E47" s="87">
        <f t="shared" ref="E47:E48" si="13">SUM(B47:D47)</f>
        <v>425001</v>
      </c>
      <c r="F47" s="206">
        <f t="shared" si="12"/>
        <v>0.4273801708701862</v>
      </c>
      <c r="G47" s="206">
        <f t="shared" si="12"/>
        <v>0.55500810586328031</v>
      </c>
      <c r="H47" s="207">
        <f t="shared" si="12"/>
        <v>1.7611723266533489E-2</v>
      </c>
      <c r="I47" s="86"/>
    </row>
    <row r="48" spans="1:9" ht="15" customHeight="1" x14ac:dyDescent="0.45">
      <c r="A48" s="152" t="s">
        <v>29</v>
      </c>
      <c r="B48" s="28">
        <v>182542</v>
      </c>
      <c r="C48" s="28">
        <v>235442</v>
      </c>
      <c r="D48" s="28">
        <f>1105+7457</f>
        <v>8562</v>
      </c>
      <c r="E48" s="87">
        <f t="shared" si="13"/>
        <v>426546</v>
      </c>
      <c r="F48" s="206">
        <f t="shared" ref="F48:H48" si="14">B48/$E48</f>
        <v>0.42795384319627894</v>
      </c>
      <c r="G48" s="206">
        <f t="shared" si="14"/>
        <v>0.55197329244677007</v>
      </c>
      <c r="H48" s="207">
        <f t="shared" si="14"/>
        <v>2.0072864356950951E-2</v>
      </c>
      <c r="I48" s="86"/>
    </row>
    <row r="49" spans="1:9" ht="15" customHeight="1" x14ac:dyDescent="0.45">
      <c r="A49" s="152" t="s">
        <v>30</v>
      </c>
      <c r="B49" s="28">
        <v>188597</v>
      </c>
      <c r="C49" s="28">
        <v>240492</v>
      </c>
      <c r="D49" s="28">
        <v>10156</v>
      </c>
      <c r="E49" s="87">
        <v>439245</v>
      </c>
      <c r="F49" s="206">
        <v>0.42936629899031292</v>
      </c>
      <c r="G49" s="206">
        <v>0.54751220844858794</v>
      </c>
      <c r="H49" s="207">
        <v>2.3121492561099157E-2</v>
      </c>
      <c r="I49" s="86"/>
    </row>
    <row r="50" spans="1:9" ht="15" customHeight="1" x14ac:dyDescent="0.45">
      <c r="A50" s="152" t="s">
        <v>136</v>
      </c>
      <c r="B50" s="28">
        <v>191271</v>
      </c>
      <c r="C50" s="28">
        <v>244476</v>
      </c>
      <c r="D50" s="28">
        <v>11530</v>
      </c>
      <c r="E50" s="87">
        <f>SUM(B50:D50)</f>
        <v>447277</v>
      </c>
      <c r="F50" s="206">
        <f>B50/E50</f>
        <v>0.42763432950945385</v>
      </c>
      <c r="G50" s="206">
        <f>C50/E50</f>
        <v>0.54658746146124215</v>
      </c>
      <c r="H50" s="207">
        <f>D50/E50</f>
        <v>2.577820902930399E-2</v>
      </c>
      <c r="I50" s="86"/>
    </row>
    <row r="51" spans="1:9" ht="15" customHeight="1" thickBot="1" x14ac:dyDescent="0.5">
      <c r="A51" s="153" t="s">
        <v>137</v>
      </c>
      <c r="B51" s="155">
        <v>193295</v>
      </c>
      <c r="C51" s="155">
        <v>248997</v>
      </c>
      <c r="D51" s="155">
        <v>12581</v>
      </c>
      <c r="E51" s="208">
        <f>SUM(B51:D51)</f>
        <v>454873</v>
      </c>
      <c r="F51" s="209">
        <f>B51/E51</f>
        <v>0.42494278622824394</v>
      </c>
      <c r="G51" s="209">
        <f>C51/E51</f>
        <v>0.54739894432072245</v>
      </c>
      <c r="H51" s="210">
        <f>D51/E51</f>
        <v>2.7658269451033585E-2</v>
      </c>
      <c r="I51" s="86"/>
    </row>
    <row r="52" spans="1:9" ht="14.55" customHeight="1" thickBot="1" x14ac:dyDescent="0.5">
      <c r="B52" s="86"/>
      <c r="C52" s="86"/>
      <c r="D52" s="86"/>
      <c r="E52" s="86"/>
      <c r="F52" s="86"/>
      <c r="G52" s="86"/>
      <c r="H52" s="86"/>
      <c r="I52" s="86"/>
    </row>
    <row r="53" spans="1:9" ht="14.65" thickBot="1" x14ac:dyDescent="0.5">
      <c r="A53" s="232"/>
      <c r="B53" s="285" t="s">
        <v>32</v>
      </c>
      <c r="C53" s="286"/>
      <c r="D53" s="286"/>
      <c r="E53" s="286"/>
      <c r="F53" s="286"/>
      <c r="G53" s="286"/>
      <c r="H53" s="287"/>
    </row>
    <row r="54" spans="1:9" ht="14.65" thickTop="1" x14ac:dyDescent="0.45">
      <c r="A54" s="152"/>
      <c r="B54" s="288" t="s">
        <v>126</v>
      </c>
      <c r="C54" s="288"/>
      <c r="D54" s="288"/>
      <c r="E54" s="289"/>
      <c r="F54" s="290" t="s">
        <v>127</v>
      </c>
      <c r="G54" s="290"/>
      <c r="H54" s="291"/>
    </row>
    <row r="55" spans="1:9" ht="28.9" thickBot="1" x14ac:dyDescent="0.5">
      <c r="A55" s="152"/>
      <c r="B55" s="216" t="s">
        <v>128</v>
      </c>
      <c r="C55" s="216" t="s">
        <v>129</v>
      </c>
      <c r="D55" s="216" t="s">
        <v>130</v>
      </c>
      <c r="E55" s="217" t="s">
        <v>6</v>
      </c>
      <c r="F55" s="216" t="s">
        <v>128</v>
      </c>
      <c r="G55" s="216" t="s">
        <v>132</v>
      </c>
      <c r="H55" s="218" t="s">
        <v>130</v>
      </c>
    </row>
    <row r="56" spans="1:9" ht="15" customHeight="1" thickTop="1" x14ac:dyDescent="0.45">
      <c r="A56" s="152" t="s">
        <v>12</v>
      </c>
      <c r="B56" s="28">
        <v>17369</v>
      </c>
      <c r="C56" s="28">
        <v>17503</v>
      </c>
      <c r="D56" s="28">
        <v>0</v>
      </c>
      <c r="E56" s="29">
        <f t="shared" ref="E56:E73" si="15">SUM(B56:D56)</f>
        <v>34872</v>
      </c>
      <c r="F56" s="206">
        <f>B56/$E56</f>
        <v>0.49807868777242487</v>
      </c>
      <c r="G56" s="206">
        <f t="shared" ref="G56:H71" si="16">C56/$E56</f>
        <v>0.50192131222757508</v>
      </c>
      <c r="H56" s="207">
        <f t="shared" si="16"/>
        <v>0</v>
      </c>
    </row>
    <row r="57" spans="1:9" ht="15" customHeight="1" x14ac:dyDescent="0.45">
      <c r="A57" s="152" t="s">
        <v>13</v>
      </c>
      <c r="B57" s="28">
        <v>18440</v>
      </c>
      <c r="C57" s="28">
        <v>18794</v>
      </c>
      <c r="D57" s="28">
        <v>0</v>
      </c>
      <c r="E57" s="29">
        <f t="shared" si="15"/>
        <v>37234</v>
      </c>
      <c r="F57" s="206">
        <f t="shared" ref="F57:H72" si="17">B57/$E57</f>
        <v>0.49524628028146317</v>
      </c>
      <c r="G57" s="206">
        <f t="shared" si="16"/>
        <v>0.50475371971853678</v>
      </c>
      <c r="H57" s="207">
        <f t="shared" si="16"/>
        <v>0</v>
      </c>
    </row>
    <row r="58" spans="1:9" ht="15" customHeight="1" x14ac:dyDescent="0.45">
      <c r="A58" s="152" t="s">
        <v>14</v>
      </c>
      <c r="B58" s="28">
        <v>20743</v>
      </c>
      <c r="C58" s="28">
        <v>21727</v>
      </c>
      <c r="D58" s="28">
        <v>0</v>
      </c>
      <c r="E58" s="29">
        <f t="shared" si="15"/>
        <v>42470</v>
      </c>
      <c r="F58" s="206">
        <f t="shared" si="17"/>
        <v>0.48841535201318576</v>
      </c>
      <c r="G58" s="206">
        <f t="shared" si="16"/>
        <v>0.51158464798681424</v>
      </c>
      <c r="H58" s="207">
        <f t="shared" si="16"/>
        <v>0</v>
      </c>
    </row>
    <row r="59" spans="1:9" ht="15" customHeight="1" x14ac:dyDescent="0.45">
      <c r="A59" s="152" t="s">
        <v>15</v>
      </c>
      <c r="B59" s="28">
        <v>21629</v>
      </c>
      <c r="C59" s="28">
        <v>23173</v>
      </c>
      <c r="D59" s="28">
        <v>0</v>
      </c>
      <c r="E59" s="29">
        <f t="shared" si="15"/>
        <v>44802</v>
      </c>
      <c r="F59" s="206">
        <f t="shared" si="17"/>
        <v>0.48276862640060714</v>
      </c>
      <c r="G59" s="206">
        <f t="shared" si="16"/>
        <v>0.51723137359939286</v>
      </c>
      <c r="H59" s="207">
        <f t="shared" si="16"/>
        <v>0</v>
      </c>
    </row>
    <row r="60" spans="1:9" ht="15" customHeight="1" x14ac:dyDescent="0.45">
      <c r="A60" s="152" t="s">
        <v>16</v>
      </c>
      <c r="B60" s="28">
        <v>23078</v>
      </c>
      <c r="C60" s="28">
        <v>24197</v>
      </c>
      <c r="D60" s="28">
        <v>10</v>
      </c>
      <c r="E60" s="29">
        <f t="shared" si="15"/>
        <v>47285</v>
      </c>
      <c r="F60" s="206">
        <f t="shared" si="17"/>
        <v>0.48806175319868877</v>
      </c>
      <c r="G60" s="206">
        <f t="shared" si="16"/>
        <v>0.51172676324415778</v>
      </c>
      <c r="H60" s="207">
        <f t="shared" si="16"/>
        <v>2.1148355715343132E-4</v>
      </c>
    </row>
    <row r="61" spans="1:9" ht="15" customHeight="1" x14ac:dyDescent="0.45">
      <c r="A61" s="152" t="s">
        <v>17</v>
      </c>
      <c r="B61" s="28">
        <v>24022</v>
      </c>
      <c r="C61" s="28">
        <v>25070</v>
      </c>
      <c r="D61" s="28">
        <v>20</v>
      </c>
      <c r="E61" s="29">
        <f t="shared" si="15"/>
        <v>49112</v>
      </c>
      <c r="F61" s="206">
        <f t="shared" si="17"/>
        <v>0.48912689363088452</v>
      </c>
      <c r="G61" s="206">
        <f t="shared" si="16"/>
        <v>0.51046587392083398</v>
      </c>
      <c r="H61" s="207">
        <f t="shared" si="16"/>
        <v>4.0723244828147904E-4</v>
      </c>
    </row>
    <row r="62" spans="1:9" ht="15" customHeight="1" x14ac:dyDescent="0.45">
      <c r="A62" s="152" t="s">
        <v>18</v>
      </c>
      <c r="B62" s="28">
        <v>24639</v>
      </c>
      <c r="C62" s="28">
        <v>25840</v>
      </c>
      <c r="D62" s="28">
        <v>26</v>
      </c>
      <c r="E62" s="29">
        <f t="shared" si="15"/>
        <v>50505</v>
      </c>
      <c r="F62" s="206">
        <f t="shared" si="17"/>
        <v>0.48785268785268787</v>
      </c>
      <c r="G62" s="206">
        <f t="shared" si="16"/>
        <v>0.51163251163251167</v>
      </c>
      <c r="H62" s="207">
        <f t="shared" si="16"/>
        <v>5.1480051480051476E-4</v>
      </c>
    </row>
    <row r="63" spans="1:9" ht="15" customHeight="1" x14ac:dyDescent="0.45">
      <c r="A63" s="152" t="s">
        <v>19</v>
      </c>
      <c r="B63" s="28">
        <v>25547</v>
      </c>
      <c r="C63" s="28">
        <v>27097</v>
      </c>
      <c r="D63" s="28">
        <v>21</v>
      </c>
      <c r="E63" s="29">
        <f t="shared" si="15"/>
        <v>52665</v>
      </c>
      <c r="F63" s="206">
        <f t="shared" si="17"/>
        <v>0.48508497104338744</v>
      </c>
      <c r="G63" s="206">
        <f t="shared" si="16"/>
        <v>0.5145162821608279</v>
      </c>
      <c r="H63" s="207">
        <f t="shared" si="16"/>
        <v>3.9874679578467671E-4</v>
      </c>
    </row>
    <row r="64" spans="1:9" ht="15" customHeight="1" x14ac:dyDescent="0.45">
      <c r="A64" s="152" t="s">
        <v>20</v>
      </c>
      <c r="B64" s="28">
        <v>26589</v>
      </c>
      <c r="C64" s="28">
        <v>28162</v>
      </c>
      <c r="D64" s="28">
        <v>16</v>
      </c>
      <c r="E64" s="29">
        <f t="shared" si="15"/>
        <v>54767</v>
      </c>
      <c r="F64" s="206">
        <f t="shared" si="17"/>
        <v>0.48549308890390197</v>
      </c>
      <c r="G64" s="206">
        <f t="shared" si="16"/>
        <v>0.51421476436540248</v>
      </c>
      <c r="H64" s="207">
        <f t="shared" si="16"/>
        <v>2.9214673069549182E-4</v>
      </c>
    </row>
    <row r="65" spans="1:9" ht="15" customHeight="1" x14ac:dyDescent="0.45">
      <c r="A65" s="152" t="s">
        <v>21</v>
      </c>
      <c r="B65" s="28">
        <v>27174</v>
      </c>
      <c r="C65" s="28">
        <v>29091</v>
      </c>
      <c r="D65" s="28">
        <v>12</v>
      </c>
      <c r="E65" s="29">
        <f t="shared" si="15"/>
        <v>56277</v>
      </c>
      <c r="F65" s="206">
        <f t="shared" si="17"/>
        <v>0.48286155978463668</v>
      </c>
      <c r="G65" s="206">
        <f t="shared" si="16"/>
        <v>0.51692520923290153</v>
      </c>
      <c r="H65" s="207">
        <f t="shared" si="16"/>
        <v>2.132309824617517E-4</v>
      </c>
    </row>
    <row r="66" spans="1:9" ht="15" customHeight="1" x14ac:dyDescent="0.45">
      <c r="A66" s="152" t="s">
        <v>22</v>
      </c>
      <c r="B66" s="28">
        <v>27459</v>
      </c>
      <c r="C66" s="28">
        <v>30424</v>
      </c>
      <c r="D66" s="28">
        <v>22</v>
      </c>
      <c r="E66" s="29">
        <f t="shared" si="15"/>
        <v>57905</v>
      </c>
      <c r="F66" s="206">
        <f t="shared" si="17"/>
        <v>0.47420775407995858</v>
      </c>
      <c r="G66" s="206">
        <f t="shared" si="16"/>
        <v>0.52541231327173821</v>
      </c>
      <c r="H66" s="207">
        <f t="shared" si="16"/>
        <v>3.7993264830325535E-4</v>
      </c>
    </row>
    <row r="67" spans="1:9" ht="15" customHeight="1" x14ac:dyDescent="0.45">
      <c r="A67" s="152" t="s">
        <v>23</v>
      </c>
      <c r="B67" s="28">
        <v>28426</v>
      </c>
      <c r="C67" s="28">
        <v>31683</v>
      </c>
      <c r="D67" s="28">
        <v>45</v>
      </c>
      <c r="E67" s="29">
        <f t="shared" si="15"/>
        <v>60154</v>
      </c>
      <c r="F67" s="206">
        <f t="shared" si="17"/>
        <v>0.47255377863483727</v>
      </c>
      <c r="G67" s="206">
        <f t="shared" si="16"/>
        <v>0.52669814143697846</v>
      </c>
      <c r="H67" s="207">
        <f t="shared" si="16"/>
        <v>7.4807992818432694E-4</v>
      </c>
    </row>
    <row r="68" spans="1:9" ht="15" customHeight="1" x14ac:dyDescent="0.45">
      <c r="A68" s="152" t="s">
        <v>24</v>
      </c>
      <c r="B68" s="173">
        <v>29753</v>
      </c>
      <c r="C68" s="173">
        <v>33212</v>
      </c>
      <c r="D68" s="173">
        <v>355</v>
      </c>
      <c r="E68" s="200">
        <f t="shared" si="15"/>
        <v>63320</v>
      </c>
      <c r="F68" s="201">
        <f t="shared" si="17"/>
        <v>0.46988313329121922</v>
      </c>
      <c r="G68" s="201">
        <f t="shared" si="16"/>
        <v>0.52451042324699937</v>
      </c>
      <c r="H68" s="202">
        <f t="shared" si="16"/>
        <v>5.6064434617814273E-3</v>
      </c>
    </row>
    <row r="69" spans="1:9" ht="15" customHeight="1" x14ac:dyDescent="0.45">
      <c r="A69" s="152" t="s">
        <v>25</v>
      </c>
      <c r="B69" s="173">
        <v>30355</v>
      </c>
      <c r="C69" s="173">
        <v>34894</v>
      </c>
      <c r="D69" s="173">
        <v>770</v>
      </c>
      <c r="E69" s="200">
        <f t="shared" si="15"/>
        <v>66019</v>
      </c>
      <c r="F69" s="201">
        <f t="shared" si="17"/>
        <v>0.45979187809569971</v>
      </c>
      <c r="G69" s="201">
        <f t="shared" si="16"/>
        <v>0.5285448128569048</v>
      </c>
      <c r="H69" s="202">
        <f t="shared" si="16"/>
        <v>1.1663309047395447E-2</v>
      </c>
    </row>
    <row r="70" spans="1:9" ht="15" customHeight="1" x14ac:dyDescent="0.45">
      <c r="A70" s="152" t="s">
        <v>26</v>
      </c>
      <c r="B70" s="173">
        <v>31177</v>
      </c>
      <c r="C70" s="173">
        <v>36729</v>
      </c>
      <c r="D70" s="173">
        <v>1141</v>
      </c>
      <c r="E70" s="200">
        <f t="shared" si="15"/>
        <v>69047</v>
      </c>
      <c r="F70" s="201">
        <f t="shared" si="17"/>
        <v>0.45153301374426114</v>
      </c>
      <c r="G70" s="201">
        <f t="shared" si="16"/>
        <v>0.53194201051457701</v>
      </c>
      <c r="H70" s="202">
        <f t="shared" si="16"/>
        <v>1.6524975741161817E-2</v>
      </c>
    </row>
    <row r="71" spans="1:9" ht="14.75" customHeight="1" x14ac:dyDescent="0.45">
      <c r="A71" s="152" t="s">
        <v>27</v>
      </c>
      <c r="B71" s="28">
        <v>31003</v>
      </c>
      <c r="C71" s="28">
        <v>37740</v>
      </c>
      <c r="D71" s="28">
        <v>1264</v>
      </c>
      <c r="E71" s="200">
        <f t="shared" si="15"/>
        <v>70007</v>
      </c>
      <c r="F71" s="201">
        <f t="shared" si="17"/>
        <v>0.44285571442855715</v>
      </c>
      <c r="G71" s="201">
        <f t="shared" si="16"/>
        <v>0.53908894824803233</v>
      </c>
      <c r="H71" s="202">
        <f t="shared" si="16"/>
        <v>1.8055337323410515E-2</v>
      </c>
    </row>
    <row r="72" spans="1:9" ht="14.75" customHeight="1" x14ac:dyDescent="0.45">
      <c r="A72" s="152" t="s">
        <v>28</v>
      </c>
      <c r="B72" s="28">
        <v>32779</v>
      </c>
      <c r="C72" s="28">
        <v>39845</v>
      </c>
      <c r="D72" s="28">
        <v>1511</v>
      </c>
      <c r="E72" s="200">
        <f t="shared" si="15"/>
        <v>74135</v>
      </c>
      <c r="F72" s="201">
        <f t="shared" si="17"/>
        <v>0.44215282929790245</v>
      </c>
      <c r="G72" s="201">
        <f t="shared" si="17"/>
        <v>0.53746543467997576</v>
      </c>
      <c r="H72" s="202">
        <f t="shared" si="17"/>
        <v>2.0381736022121805E-2</v>
      </c>
    </row>
    <row r="73" spans="1:9" ht="14.75" customHeight="1" x14ac:dyDescent="0.45">
      <c r="A73" s="152" t="s">
        <v>29</v>
      </c>
      <c r="B73" s="28">
        <v>33175</v>
      </c>
      <c r="C73" s="28">
        <v>40281</v>
      </c>
      <c r="D73" s="28">
        <f>252+1220</f>
        <v>1472</v>
      </c>
      <c r="E73" s="200">
        <f t="shared" si="15"/>
        <v>74928</v>
      </c>
      <c r="F73" s="201">
        <f t="shared" ref="F73:H73" si="18">B73/$E73</f>
        <v>0.44275838137945761</v>
      </c>
      <c r="G73" s="201">
        <f t="shared" si="18"/>
        <v>0.53759609224855864</v>
      </c>
      <c r="H73" s="202">
        <f t="shared" si="18"/>
        <v>1.964552637198377E-2</v>
      </c>
    </row>
    <row r="74" spans="1:9" ht="14.75" customHeight="1" x14ac:dyDescent="0.45">
      <c r="A74" s="152" t="s">
        <v>30</v>
      </c>
      <c r="B74" s="28">
        <v>33939</v>
      </c>
      <c r="C74" s="28">
        <v>41297</v>
      </c>
      <c r="D74" s="28">
        <v>1584</v>
      </c>
      <c r="E74" s="200">
        <v>76820</v>
      </c>
      <c r="F74" s="201">
        <v>0.44179901067430355</v>
      </c>
      <c r="G74" s="201">
        <v>0.53758135902108828</v>
      </c>
      <c r="H74" s="202">
        <v>2.0619630304608175E-2</v>
      </c>
    </row>
    <row r="75" spans="1:9" ht="14.75" customHeight="1" x14ac:dyDescent="0.45">
      <c r="A75" s="152" t="s">
        <v>136</v>
      </c>
      <c r="B75" s="28">
        <v>32938</v>
      </c>
      <c r="C75" s="28">
        <v>42241</v>
      </c>
      <c r="D75" s="28">
        <v>1662</v>
      </c>
      <c r="E75" s="200">
        <f>SUM(B75:D75)</f>
        <v>76841</v>
      </c>
      <c r="F75" s="201">
        <f>B75/E75</f>
        <v>0.42865137101287071</v>
      </c>
      <c r="G75" s="201">
        <f>C75/E75</f>
        <v>0.54971955076066159</v>
      </c>
      <c r="H75" s="202">
        <f>D75/E75</f>
        <v>2.1629078226467639E-2</v>
      </c>
    </row>
    <row r="76" spans="1:9" ht="14.75" customHeight="1" thickBot="1" x14ac:dyDescent="0.5">
      <c r="A76" s="153" t="s">
        <v>137</v>
      </c>
      <c r="B76" s="175">
        <v>30554</v>
      </c>
      <c r="C76" s="175">
        <v>41937</v>
      </c>
      <c r="D76" s="175">
        <v>1820</v>
      </c>
      <c r="E76" s="203">
        <f>SUM(B76:D76)</f>
        <v>74311</v>
      </c>
      <c r="F76" s="204">
        <f>B76/E76</f>
        <v>0.41116389229050881</v>
      </c>
      <c r="G76" s="204">
        <f>C76/E76</f>
        <v>0.5643444442949227</v>
      </c>
      <c r="H76" s="205">
        <f>D76/E76</f>
        <v>2.4491663414568501E-2</v>
      </c>
    </row>
    <row r="77" spans="1:9" x14ac:dyDescent="0.45">
      <c r="A77" s="143"/>
      <c r="B77" s="28"/>
      <c r="C77" s="28"/>
      <c r="D77" s="28"/>
      <c r="E77" s="28"/>
      <c r="F77" s="28"/>
      <c r="G77" s="28"/>
      <c r="H77" s="28"/>
      <c r="I77" s="86"/>
    </row>
    <row r="78" spans="1:9" x14ac:dyDescent="0.45">
      <c r="A78" s="143" t="s">
        <v>144</v>
      </c>
      <c r="B78" s="28"/>
      <c r="C78" s="28"/>
      <c r="D78" s="28"/>
      <c r="E78" s="28"/>
      <c r="F78" s="28"/>
      <c r="G78" s="28"/>
      <c r="H78" s="28"/>
      <c r="I78" s="86"/>
    </row>
    <row r="79" spans="1:9" x14ac:dyDescent="0.45">
      <c r="A79" s="143"/>
      <c r="B79" s="28"/>
      <c r="C79" s="28"/>
      <c r="D79" s="28"/>
      <c r="E79" s="28"/>
      <c r="F79" s="28"/>
      <c r="G79" s="28"/>
      <c r="H79" s="28"/>
      <c r="I79" s="86"/>
    </row>
    <row r="80" spans="1:9" x14ac:dyDescent="0.45">
      <c r="A80" s="161" t="s">
        <v>33</v>
      </c>
    </row>
    <row r="81" spans="1:16" ht="19.25" customHeight="1" x14ac:dyDescent="0.45">
      <c r="A81" s="278" t="s">
        <v>88</v>
      </c>
      <c r="B81" s="278"/>
      <c r="C81" s="278"/>
      <c r="D81" s="278"/>
      <c r="E81" s="278"/>
      <c r="F81" s="278"/>
      <c r="G81" s="278"/>
      <c r="H81" s="278"/>
      <c r="I81" s="278"/>
      <c r="J81" s="278"/>
      <c r="K81" s="278"/>
    </row>
    <row r="82" spans="1:16" ht="62" customHeight="1" x14ac:dyDescent="0.45">
      <c r="A82" s="278" t="s">
        <v>89</v>
      </c>
      <c r="B82" s="278"/>
      <c r="C82" s="278"/>
      <c r="D82" s="278"/>
      <c r="E82" s="278"/>
      <c r="F82" s="278"/>
      <c r="G82" s="278"/>
      <c r="H82" s="278"/>
      <c r="I82" s="278"/>
      <c r="J82" s="278"/>
      <c r="K82" s="278"/>
    </row>
    <row r="83" spans="1:16" ht="31.5" customHeight="1" x14ac:dyDescent="0.45">
      <c r="A83" s="278" t="s">
        <v>133</v>
      </c>
      <c r="B83" s="278"/>
      <c r="C83" s="278"/>
      <c r="D83" s="278"/>
      <c r="E83" s="278"/>
      <c r="F83" s="278"/>
      <c r="G83" s="278"/>
      <c r="H83" s="278"/>
      <c r="I83" s="278"/>
      <c r="J83" s="278"/>
      <c r="K83" s="278"/>
    </row>
    <row r="84" spans="1:16" ht="79.5" customHeight="1" x14ac:dyDescent="0.45">
      <c r="A84" s="278" t="s">
        <v>113</v>
      </c>
      <c r="B84" s="278"/>
      <c r="C84" s="278"/>
      <c r="D84" s="278"/>
      <c r="E84" s="278"/>
      <c r="F84" s="278"/>
      <c r="G84" s="278"/>
      <c r="H84" s="278"/>
      <c r="I84" s="278"/>
      <c r="J84" s="278"/>
      <c r="K84" s="278"/>
      <c r="L84" s="233"/>
      <c r="M84" s="233"/>
      <c r="N84" s="233"/>
      <c r="O84" s="233"/>
      <c r="P84" s="233"/>
    </row>
    <row r="85" spans="1:16" ht="50" customHeight="1" x14ac:dyDescent="0.45">
      <c r="A85" s="278" t="s">
        <v>92</v>
      </c>
      <c r="B85" s="278"/>
      <c r="C85" s="278"/>
      <c r="D85" s="278"/>
      <c r="E85" s="278"/>
      <c r="F85" s="278"/>
      <c r="G85" s="278"/>
      <c r="H85" s="278"/>
      <c r="I85" s="278"/>
      <c r="J85" s="278"/>
      <c r="K85" s="278"/>
    </row>
    <row r="86" spans="1:16" ht="30" customHeight="1" x14ac:dyDescent="0.45">
      <c r="A86" s="278" t="s">
        <v>134</v>
      </c>
      <c r="B86" s="278"/>
      <c r="C86" s="278"/>
      <c r="D86" s="278"/>
      <c r="E86" s="278"/>
      <c r="F86" s="278"/>
      <c r="G86" s="278"/>
      <c r="H86" s="278"/>
      <c r="I86" s="278"/>
      <c r="J86" s="278"/>
      <c r="K86" s="278"/>
    </row>
    <row r="87" spans="1:16" ht="15" customHeight="1" x14ac:dyDescent="0.45">
      <c r="A87" s="284" t="s">
        <v>135</v>
      </c>
      <c r="B87" s="284"/>
      <c r="C87" s="284"/>
      <c r="D87" s="284"/>
      <c r="E87" s="284"/>
      <c r="F87" s="284"/>
      <c r="G87" s="284"/>
      <c r="H87" s="284"/>
      <c r="I87" s="284"/>
      <c r="J87" s="284"/>
      <c r="K87" s="284"/>
      <c r="L87" s="234"/>
      <c r="M87" s="234"/>
      <c r="N87" s="234"/>
    </row>
    <row r="88" spans="1:16" x14ac:dyDescent="0.45">
      <c r="A88" s="235"/>
      <c r="B88" s="235"/>
    </row>
    <row r="89" spans="1:16" x14ac:dyDescent="0.45">
      <c r="A89" s="235"/>
      <c r="B89" s="235"/>
    </row>
    <row r="90" spans="1:16" x14ac:dyDescent="0.45">
      <c r="A90" s="235"/>
      <c r="B90" s="235"/>
    </row>
    <row r="91" spans="1:16" x14ac:dyDescent="0.45">
      <c r="A91" s="235"/>
      <c r="B91" s="235"/>
    </row>
    <row r="92" spans="1:16" x14ac:dyDescent="0.45">
      <c r="A92" s="235"/>
      <c r="B92" s="235"/>
    </row>
  </sheetData>
  <mergeCells count="16">
    <mergeCell ref="B3:H3"/>
    <mergeCell ref="B4:E4"/>
    <mergeCell ref="F4:H4"/>
    <mergeCell ref="B28:H28"/>
    <mergeCell ref="B29:E29"/>
    <mergeCell ref="F29:H29"/>
    <mergeCell ref="A84:K84"/>
    <mergeCell ref="A85:K85"/>
    <mergeCell ref="A86:K86"/>
    <mergeCell ref="A87:K87"/>
    <mergeCell ref="B53:H53"/>
    <mergeCell ref="B54:E54"/>
    <mergeCell ref="F54:H54"/>
    <mergeCell ref="A81:K81"/>
    <mergeCell ref="A82:K82"/>
    <mergeCell ref="A83:K83"/>
  </mergeCells>
  <pageMargins left="0.70866141732283505" right="0.70866141732283505" top="0.31496062992126" bottom="0.31496062992126" header="0.31496062992126" footer="0.31496062992126"/>
  <pageSetup scale="93" orientation="landscape" r:id="rId1"/>
  <headerFooter>
    <oddHeader xml:space="preserve">&amp;L
</oddHeader>
  </headerFooter>
  <rowBreaks count="4" manualBreakCount="4">
    <brk id="26" max="16383" man="1"/>
    <brk id="42" max="16383" man="1"/>
    <brk id="51" max="16383" man="1"/>
    <brk id="7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F44C754D1A0842B8A0B77FBCE4037B" ma:contentTypeVersion="13" ma:contentTypeDescription="Create a new document." ma:contentTypeScope="" ma:versionID="e4fbb6586e4ec91faca5cfd6792ead60">
  <xsd:schema xmlns:xsd="http://www.w3.org/2001/XMLSchema" xmlns:xs="http://www.w3.org/2001/XMLSchema" xmlns:p="http://schemas.microsoft.com/office/2006/metadata/properties" xmlns:ns3="f839fbd1-8929-4b27-a6ec-da3c5abee66f" xmlns:ns4="9689bdc9-87ab-4a08-bb55-407ff38ef5bb" targetNamespace="http://schemas.microsoft.com/office/2006/metadata/properties" ma:root="true" ma:fieldsID="082ccc9ecd35cfe9abf8fd6876a7d9cc" ns3:_="" ns4:_="">
    <xsd:import namespace="f839fbd1-8929-4b27-a6ec-da3c5abee66f"/>
    <xsd:import namespace="9689bdc9-87ab-4a08-bb55-407ff38ef5bb"/>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ServiceDateTake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39fbd1-8929-4b27-a6ec-da3c5abee66f"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89bdc9-87ab-4a08-bb55-407ff38ef5bb"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f839fbd1-8929-4b27-a6ec-da3c5abee66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48579B-BA6C-44A1-8524-8C4CC619DA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39fbd1-8929-4b27-a6ec-da3c5abee66f"/>
    <ds:schemaRef ds:uri="9689bdc9-87ab-4a08-bb55-407ff38ef5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376C61-C348-4CA5-A0DA-586318FF3BCE}">
  <ds:schemaRefs>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purl.org/dc/dcmitype/"/>
    <ds:schemaRef ds:uri="http://purl.org/dc/elements/1.1/"/>
    <ds:schemaRef ds:uri="http://www.w3.org/XML/1998/namespace"/>
    <ds:schemaRef ds:uri="9689bdc9-87ab-4a08-bb55-407ff38ef5bb"/>
    <ds:schemaRef ds:uri="f839fbd1-8929-4b27-a6ec-da3c5abee66f"/>
  </ds:schemaRefs>
</ds:datastoreItem>
</file>

<file path=customXml/itemProps3.xml><?xml version="1.0" encoding="utf-8"?>
<ds:datastoreItem xmlns:ds="http://schemas.openxmlformats.org/officeDocument/2006/customXml" ds:itemID="{DAC3163B-258D-4858-90AF-25D312E8A6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T1 Summary of Enrolment</vt:lpstr>
      <vt:lpstr>T2 Graduate Enrol</vt:lpstr>
      <vt:lpstr>T3 Enrol by Inst and Level</vt:lpstr>
      <vt:lpstr>T4 Enrol by Level and Prog</vt:lpstr>
      <vt:lpstr>T5 International Enrol</vt:lpstr>
      <vt:lpstr>T6 International Enrol by Prog</vt:lpstr>
      <vt:lpstr>T7 Enrolment by Gender</vt:lpstr>
      <vt:lpstr>'T1 Summary of Enrolment'!Print_Area</vt:lpstr>
      <vt:lpstr>'T3 Enrol by Inst and Level'!Print_Area</vt:lpstr>
      <vt:lpstr>'T4 Enrol by Level and Prog'!Print_Area</vt:lpstr>
      <vt:lpstr>'T6 International Enrol by Prog'!Print_Area</vt:lpstr>
      <vt:lpstr>'T7 Enrolment by Gender'!Print_Area</vt:lpstr>
    </vt:vector>
  </TitlesOfParts>
  <Manager/>
  <Company>COU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jrabinovich</dc:creator>
  <cp:keywords/>
  <dc:description/>
  <cp:lastModifiedBy>Cindy Hoang</cp:lastModifiedBy>
  <cp:revision/>
  <dcterms:created xsi:type="dcterms:W3CDTF">2010-08-09T18:25:29Z</dcterms:created>
  <dcterms:modified xsi:type="dcterms:W3CDTF">2026-03-31T18:26:51Z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0x01010094F44C754D1A0842B8A0B77FBCE4037B</vt:lpwstr>
  </property>
</Properties>
</file>